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9555" windowHeight="5190"/>
  </bookViews>
  <sheets>
    <sheet name="Januar" sheetId="1" r:id="rId1"/>
    <sheet name="Februar" sheetId="2" r:id="rId2"/>
    <sheet name="Marts" sheetId="3" r:id="rId3"/>
    <sheet name="April" sheetId="5" r:id="rId4"/>
    <sheet name="Maj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cember" sheetId="13" r:id="rId12"/>
  </sheets>
  <calcPr calcId="125725"/>
</workbook>
</file>

<file path=xl/calcChain.xml><?xml version="1.0" encoding="utf-8"?>
<calcChain xmlns="http://schemas.openxmlformats.org/spreadsheetml/2006/main">
  <c r="A43" i="13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12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11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10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9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8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7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6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5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3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A43" i="2"/>
  <c r="A42"/>
  <c r="A40"/>
  <c r="A39"/>
  <c r="A37"/>
  <c r="A36"/>
  <c r="A35"/>
  <c r="A34"/>
  <c r="A33"/>
  <c r="A32"/>
  <c r="A30"/>
  <c r="A29"/>
  <c r="A27"/>
  <c r="A26"/>
  <c r="A25"/>
  <c r="A24"/>
  <c r="A23"/>
  <c r="A22"/>
  <c r="A21"/>
  <c r="A20"/>
  <c r="A19"/>
  <c r="A18"/>
  <c r="A16"/>
  <c r="A15"/>
  <c r="A13"/>
  <c r="A12"/>
  <c r="A11"/>
  <c r="A10"/>
  <c r="A9"/>
  <c r="A8"/>
  <c r="A7"/>
  <c r="A6"/>
  <c r="A5"/>
  <c r="A4"/>
  <c r="A2"/>
  <c r="A1"/>
  <c r="J2" i="3"/>
  <c r="AV40" i="13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AW37" s="1"/>
  <c r="C37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D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26" s="1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L12"/>
  <c r="H12"/>
  <c r="H42" s="1"/>
  <c r="D12"/>
  <c r="AW11"/>
  <c r="AV11"/>
  <c r="AW10"/>
  <c r="AV10"/>
  <c r="M13"/>
  <c r="M43" s="1"/>
  <c r="G13"/>
  <c r="G43" s="1"/>
  <c r="F12"/>
  <c r="F42" s="1"/>
  <c r="E13"/>
  <c r="E43" s="1"/>
  <c r="AW9"/>
  <c r="AV9"/>
  <c r="AW8"/>
  <c r="AV8"/>
  <c r="AW7"/>
  <c r="AV7"/>
  <c r="AW6"/>
  <c r="AV6"/>
  <c r="K13"/>
  <c r="K43" s="1"/>
  <c r="J12"/>
  <c r="I13"/>
  <c r="I43" s="1"/>
  <c r="C13"/>
  <c r="B12"/>
  <c r="F2"/>
  <c r="F40" s="1"/>
  <c r="D2"/>
  <c r="D40" s="1"/>
  <c r="AV40" i="12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C37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AW11"/>
  <c r="AV11"/>
  <c r="AW10"/>
  <c r="AV10"/>
  <c r="M13"/>
  <c r="M43" s="1"/>
  <c r="L12"/>
  <c r="L42" s="1"/>
  <c r="G13"/>
  <c r="G43" s="1"/>
  <c r="F12"/>
  <c r="F42" s="1"/>
  <c r="E13"/>
  <c r="E43" s="1"/>
  <c r="D12"/>
  <c r="AW9"/>
  <c r="AV9"/>
  <c r="AW8"/>
  <c r="AV8"/>
  <c r="AW7"/>
  <c r="AV7"/>
  <c r="AW6"/>
  <c r="AV6"/>
  <c r="K13"/>
  <c r="K43" s="1"/>
  <c r="J12"/>
  <c r="J42" s="1"/>
  <c r="I13"/>
  <c r="I43" s="1"/>
  <c r="H12"/>
  <c r="H42" s="1"/>
  <c r="C13"/>
  <c r="B12"/>
  <c r="D2"/>
  <c r="D40" s="1"/>
  <c r="AV40" i="11"/>
  <c r="D40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AW37" s="1"/>
  <c r="C37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D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L26"/>
  <c r="H26"/>
  <c r="D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I27"/>
  <c r="C27"/>
  <c r="B26"/>
  <c r="AV26" s="1"/>
  <c r="AV16"/>
  <c r="D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L12"/>
  <c r="L42" s="1"/>
  <c r="H12"/>
  <c r="H42" s="1"/>
  <c r="D12"/>
  <c r="D42" s="1"/>
  <c r="AW11"/>
  <c r="AV11"/>
  <c r="AW10"/>
  <c r="AV10"/>
  <c r="M13"/>
  <c r="M43" s="1"/>
  <c r="G13"/>
  <c r="G43" s="1"/>
  <c r="F12"/>
  <c r="F42" s="1"/>
  <c r="E13"/>
  <c r="E43" s="1"/>
  <c r="AW9"/>
  <c r="AV9"/>
  <c r="AW8"/>
  <c r="AV8"/>
  <c r="AW7"/>
  <c r="AV7"/>
  <c r="AW6"/>
  <c r="AV6"/>
  <c r="K13"/>
  <c r="K43" s="1"/>
  <c r="J12"/>
  <c r="J42" s="1"/>
  <c r="I13"/>
  <c r="I43" s="1"/>
  <c r="C13"/>
  <c r="B12"/>
  <c r="F2"/>
  <c r="F40" s="1"/>
  <c r="D2"/>
  <c r="AV40" i="10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AW37" s="1"/>
  <c r="C37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L12"/>
  <c r="L42" s="1"/>
  <c r="H12"/>
  <c r="H42" s="1"/>
  <c r="D12"/>
  <c r="AW11"/>
  <c r="AV11"/>
  <c r="AW10"/>
  <c r="AV10"/>
  <c r="M13"/>
  <c r="M43" s="1"/>
  <c r="G13"/>
  <c r="G43" s="1"/>
  <c r="F12"/>
  <c r="F42" s="1"/>
  <c r="E13"/>
  <c r="E43" s="1"/>
  <c r="AW9"/>
  <c r="AV9"/>
  <c r="AW8"/>
  <c r="AV8"/>
  <c r="AW7"/>
  <c r="AV7"/>
  <c r="AW6"/>
  <c r="AV6"/>
  <c r="K13"/>
  <c r="K43" s="1"/>
  <c r="J12"/>
  <c r="J42" s="1"/>
  <c r="I13"/>
  <c r="I43" s="1"/>
  <c r="C13"/>
  <c r="B12"/>
  <c r="F2"/>
  <c r="F40" s="1"/>
  <c r="D2"/>
  <c r="D40" s="1"/>
  <c r="AV40" i="9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AW37" s="1"/>
  <c r="C37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L12"/>
  <c r="L42" s="1"/>
  <c r="H12"/>
  <c r="H42" s="1"/>
  <c r="D12"/>
  <c r="AW11"/>
  <c r="AV11"/>
  <c r="AW10"/>
  <c r="AV10"/>
  <c r="M13"/>
  <c r="M43" s="1"/>
  <c r="G13"/>
  <c r="G43" s="1"/>
  <c r="F12"/>
  <c r="F42" s="1"/>
  <c r="E13"/>
  <c r="E43" s="1"/>
  <c r="AW9"/>
  <c r="AV9"/>
  <c r="AW8"/>
  <c r="AV8"/>
  <c r="AW7"/>
  <c r="AV7"/>
  <c r="AW6"/>
  <c r="AV6"/>
  <c r="K13"/>
  <c r="K43" s="1"/>
  <c r="J12"/>
  <c r="J42" s="1"/>
  <c r="I13"/>
  <c r="I43" s="1"/>
  <c r="C13"/>
  <c r="B12"/>
  <c r="F2"/>
  <c r="F40" s="1"/>
  <c r="D2"/>
  <c r="D40" s="1"/>
  <c r="AV40" i="8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C37"/>
  <c r="AW37" s="1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AW11"/>
  <c r="AV11"/>
  <c r="AW10"/>
  <c r="AV10"/>
  <c r="M13"/>
  <c r="M43" s="1"/>
  <c r="L12"/>
  <c r="L42" s="1"/>
  <c r="G13"/>
  <c r="G43" s="1"/>
  <c r="F12"/>
  <c r="F42" s="1"/>
  <c r="E13"/>
  <c r="E43" s="1"/>
  <c r="D12"/>
  <c r="AW9"/>
  <c r="AV9"/>
  <c r="AW8"/>
  <c r="AV8"/>
  <c r="AW7"/>
  <c r="AV7"/>
  <c r="AW6"/>
  <c r="AV6"/>
  <c r="K13"/>
  <c r="K43" s="1"/>
  <c r="J12"/>
  <c r="J42" s="1"/>
  <c r="I13"/>
  <c r="I43" s="1"/>
  <c r="H12"/>
  <c r="H42" s="1"/>
  <c r="C13"/>
  <c r="B12"/>
  <c r="F2"/>
  <c r="F40" s="1"/>
  <c r="D2"/>
  <c r="D40" s="1"/>
  <c r="AV40" i="7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AW37" s="1"/>
  <c r="C37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D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26" s="1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L12"/>
  <c r="L42" s="1"/>
  <c r="D12"/>
  <c r="D42" s="1"/>
  <c r="AW11"/>
  <c r="AV11"/>
  <c r="AW10"/>
  <c r="AV10"/>
  <c r="M13"/>
  <c r="M43" s="1"/>
  <c r="G13"/>
  <c r="G43" s="1"/>
  <c r="F12"/>
  <c r="F42" s="1"/>
  <c r="E13"/>
  <c r="E43" s="1"/>
  <c r="AW9"/>
  <c r="AV9"/>
  <c r="AW8"/>
  <c r="AV8"/>
  <c r="AW7"/>
  <c r="AV7"/>
  <c r="AW6"/>
  <c r="AV6"/>
  <c r="K13"/>
  <c r="K43" s="1"/>
  <c r="J12"/>
  <c r="J42" s="1"/>
  <c r="I13"/>
  <c r="I43" s="1"/>
  <c r="H12"/>
  <c r="H42" s="1"/>
  <c r="C13"/>
  <c r="B12"/>
  <c r="F2"/>
  <c r="F40" s="1"/>
  <c r="D2"/>
  <c r="D40" s="1"/>
  <c r="AV40" i="6"/>
  <c r="B40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C37"/>
  <c r="AW37" s="1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AV36" s="1"/>
  <c r="B36"/>
  <c r="AW35"/>
  <c r="AV35"/>
  <c r="AW34"/>
  <c r="AV34"/>
  <c r="AW33"/>
  <c r="AV33"/>
  <c r="AV30"/>
  <c r="B30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AW25"/>
  <c r="AV25"/>
  <c r="AW24"/>
  <c r="AV24"/>
  <c r="AW23"/>
  <c r="AV23"/>
  <c r="AW22"/>
  <c r="AV22"/>
  <c r="K27"/>
  <c r="J26"/>
  <c r="G27"/>
  <c r="F26"/>
  <c r="AW21"/>
  <c r="AV21"/>
  <c r="E27"/>
  <c r="AV20"/>
  <c r="M27"/>
  <c r="L26"/>
  <c r="I27"/>
  <c r="H26"/>
  <c r="C27"/>
  <c r="AW27" s="1"/>
  <c r="B26"/>
  <c r="AV16"/>
  <c r="B16"/>
  <c r="AU13"/>
  <c r="AU43" s="1"/>
  <c r="AS13"/>
  <c r="AS43" s="1"/>
  <c r="AQ13"/>
  <c r="AQ43" s="1"/>
  <c r="AO13"/>
  <c r="AO43" s="1"/>
  <c r="AM13"/>
  <c r="AM43" s="1"/>
  <c r="AK13"/>
  <c r="AK43" s="1"/>
  <c r="AI13"/>
  <c r="AI43" s="1"/>
  <c r="AG13"/>
  <c r="AG43" s="1"/>
  <c r="AE13"/>
  <c r="AE43" s="1"/>
  <c r="AC13"/>
  <c r="AC43" s="1"/>
  <c r="AA13"/>
  <c r="AA43" s="1"/>
  <c r="Y13"/>
  <c r="Y43" s="1"/>
  <c r="W13"/>
  <c r="W43" s="1"/>
  <c r="U13"/>
  <c r="U43" s="1"/>
  <c r="S13"/>
  <c r="S43" s="1"/>
  <c r="Q13"/>
  <c r="Q43" s="1"/>
  <c r="O13"/>
  <c r="O43" s="1"/>
  <c r="AT12"/>
  <c r="AT42" s="1"/>
  <c r="AR12"/>
  <c r="AR42" s="1"/>
  <c r="AP12"/>
  <c r="AP42" s="1"/>
  <c r="AN12"/>
  <c r="AN42" s="1"/>
  <c r="AL12"/>
  <c r="AL42" s="1"/>
  <c r="AJ12"/>
  <c r="AJ42" s="1"/>
  <c r="AH12"/>
  <c r="AH42" s="1"/>
  <c r="AF12"/>
  <c r="AF42" s="1"/>
  <c r="AD12"/>
  <c r="AD42" s="1"/>
  <c r="AB12"/>
  <c r="AB42" s="1"/>
  <c r="Z12"/>
  <c r="Z42" s="1"/>
  <c r="X12"/>
  <c r="X42" s="1"/>
  <c r="V12"/>
  <c r="V42" s="1"/>
  <c r="T12"/>
  <c r="T42" s="1"/>
  <c r="R12"/>
  <c r="R42" s="1"/>
  <c r="P12"/>
  <c r="P42" s="1"/>
  <c r="N12"/>
  <c r="N42" s="1"/>
  <c r="L12"/>
  <c r="L42" s="1"/>
  <c r="D12"/>
  <c r="AW11"/>
  <c r="AV11"/>
  <c r="AW10"/>
  <c r="AV10"/>
  <c r="M13"/>
  <c r="M43" s="1"/>
  <c r="G13"/>
  <c r="F12"/>
  <c r="F42" s="1"/>
  <c r="E13"/>
  <c r="AW9"/>
  <c r="AV9"/>
  <c r="AW8"/>
  <c r="AV8"/>
  <c r="AW7"/>
  <c r="AV7"/>
  <c r="AW6"/>
  <c r="AV6"/>
  <c r="K13"/>
  <c r="K43" s="1"/>
  <c r="J12"/>
  <c r="J42" s="1"/>
  <c r="I13"/>
  <c r="I43" s="1"/>
  <c r="H12"/>
  <c r="H42" s="1"/>
  <c r="C13"/>
  <c r="B12"/>
  <c r="F2"/>
  <c r="F40" s="1"/>
  <c r="D2"/>
  <c r="D40" s="1"/>
  <c r="AS43" i="5"/>
  <c r="AS37"/>
  <c r="AS35"/>
  <c r="AS34"/>
  <c r="AS33"/>
  <c r="AS27"/>
  <c r="AS25"/>
  <c r="AS24"/>
  <c r="AS23"/>
  <c r="AS22"/>
  <c r="AS21"/>
  <c r="AS20"/>
  <c r="AS19"/>
  <c r="AS13"/>
  <c r="AS11"/>
  <c r="AS10"/>
  <c r="AS9"/>
  <c r="AS8"/>
  <c r="AS7"/>
  <c r="AS6"/>
  <c r="AS5"/>
  <c r="AR42"/>
  <c r="AR36"/>
  <c r="AR35"/>
  <c r="AR34"/>
  <c r="AR33"/>
  <c r="AR26"/>
  <c r="AR25"/>
  <c r="AR24"/>
  <c r="AR23"/>
  <c r="AR22"/>
  <c r="AR21"/>
  <c r="AR20"/>
  <c r="AR19"/>
  <c r="AR12"/>
  <c r="AR11"/>
  <c r="AR10"/>
  <c r="AR9"/>
  <c r="AR8"/>
  <c r="AR7"/>
  <c r="AR6"/>
  <c r="AR5"/>
  <c r="D2"/>
  <c r="AR16" i="1"/>
  <c r="AR30"/>
  <c r="AR40"/>
  <c r="AP16" i="2"/>
  <c r="AP30"/>
  <c r="AP40"/>
  <c r="AV40" i="3"/>
  <c r="AV30"/>
  <c r="AV16"/>
  <c r="AR40" i="5"/>
  <c r="AR30"/>
  <c r="AR16"/>
  <c r="B40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C37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B36"/>
  <c r="B30"/>
  <c r="AQ27"/>
  <c r="AO27"/>
  <c r="AM27"/>
  <c r="AK27"/>
  <c r="AI27"/>
  <c r="AG27"/>
  <c r="AE27"/>
  <c r="AC27"/>
  <c r="AA27"/>
  <c r="Y27"/>
  <c r="W27"/>
  <c r="U27"/>
  <c r="S27"/>
  <c r="Q27"/>
  <c r="O27"/>
  <c r="AP26"/>
  <c r="AN26"/>
  <c r="AL26"/>
  <c r="AJ26"/>
  <c r="AH26"/>
  <c r="AF26"/>
  <c r="AD26"/>
  <c r="AB26"/>
  <c r="Z26"/>
  <c r="X26"/>
  <c r="V26"/>
  <c r="T26"/>
  <c r="R26"/>
  <c r="P26"/>
  <c r="N26"/>
  <c r="K27"/>
  <c r="J26"/>
  <c r="G27"/>
  <c r="F26"/>
  <c r="E27"/>
  <c r="M27"/>
  <c r="L26"/>
  <c r="I27"/>
  <c r="H26"/>
  <c r="C27"/>
  <c r="B26"/>
  <c r="B16"/>
  <c r="AQ13"/>
  <c r="AQ43" s="1"/>
  <c r="AO13"/>
  <c r="AM13"/>
  <c r="AM43" s="1"/>
  <c r="AK13"/>
  <c r="AI13"/>
  <c r="AI43" s="1"/>
  <c r="AG13"/>
  <c r="AE13"/>
  <c r="AE43" s="1"/>
  <c r="AC13"/>
  <c r="AA13"/>
  <c r="AA43" s="1"/>
  <c r="Y13"/>
  <c r="W13"/>
  <c r="W43" s="1"/>
  <c r="U13"/>
  <c r="S13"/>
  <c r="S43" s="1"/>
  <c r="Q13"/>
  <c r="O13"/>
  <c r="O43" s="1"/>
  <c r="AP12"/>
  <c r="AN12"/>
  <c r="AN42" s="1"/>
  <c r="AL12"/>
  <c r="AJ12"/>
  <c r="AJ42" s="1"/>
  <c r="AH12"/>
  <c r="AF12"/>
  <c r="AF42" s="1"/>
  <c r="AD12"/>
  <c r="AB12"/>
  <c r="AB42" s="1"/>
  <c r="Z12"/>
  <c r="X12"/>
  <c r="X42" s="1"/>
  <c r="V12"/>
  <c r="T12"/>
  <c r="T42" s="1"/>
  <c r="R12"/>
  <c r="P12"/>
  <c r="P42" s="1"/>
  <c r="N12"/>
  <c r="M13"/>
  <c r="M43" s="1"/>
  <c r="L12"/>
  <c r="G13"/>
  <c r="G43" s="1"/>
  <c r="F12"/>
  <c r="E13"/>
  <c r="E43" s="1"/>
  <c r="D12"/>
  <c r="K13"/>
  <c r="K43" s="1"/>
  <c r="J12"/>
  <c r="I13"/>
  <c r="I43" s="1"/>
  <c r="H12"/>
  <c r="C13"/>
  <c r="B12"/>
  <c r="D40"/>
  <c r="AT40" i="3"/>
  <c r="AR40"/>
  <c r="AP40"/>
  <c r="AN40"/>
  <c r="AL40"/>
  <c r="AJ40"/>
  <c r="AH40"/>
  <c r="AF40"/>
  <c r="AD40"/>
  <c r="AB40"/>
  <c r="Z40"/>
  <c r="X40"/>
  <c r="V40"/>
  <c r="T40"/>
  <c r="R40"/>
  <c r="P40"/>
  <c r="N40"/>
  <c r="L40"/>
  <c r="J40"/>
  <c r="H40"/>
  <c r="F40"/>
  <c r="D40"/>
  <c r="AT30"/>
  <c r="AR30"/>
  <c r="AP30"/>
  <c r="AN30"/>
  <c r="AL30"/>
  <c r="AJ30"/>
  <c r="AH30"/>
  <c r="AF30"/>
  <c r="AD30"/>
  <c r="AB30"/>
  <c r="Z30"/>
  <c r="X30"/>
  <c r="V30"/>
  <c r="T30"/>
  <c r="R30"/>
  <c r="P30"/>
  <c r="N30"/>
  <c r="L30"/>
  <c r="J30"/>
  <c r="H30"/>
  <c r="F30"/>
  <c r="D30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D16"/>
  <c r="B40"/>
  <c r="B30"/>
  <c r="B16"/>
  <c r="AN40" i="2"/>
  <c r="AL40"/>
  <c r="AJ40"/>
  <c r="AH40"/>
  <c r="AF40"/>
  <c r="AD40"/>
  <c r="AB40"/>
  <c r="Z40"/>
  <c r="X40"/>
  <c r="V40"/>
  <c r="T40"/>
  <c r="R40"/>
  <c r="P40"/>
  <c r="N40"/>
  <c r="L40"/>
  <c r="J40"/>
  <c r="H40"/>
  <c r="F40"/>
  <c r="D40"/>
  <c r="AN30"/>
  <c r="AL30"/>
  <c r="AJ30"/>
  <c r="AH30"/>
  <c r="AF30"/>
  <c r="AD30"/>
  <c r="AB30"/>
  <c r="Z30"/>
  <c r="X30"/>
  <c r="V30"/>
  <c r="T30"/>
  <c r="R30"/>
  <c r="P30"/>
  <c r="N30"/>
  <c r="L30"/>
  <c r="J30"/>
  <c r="H30"/>
  <c r="F30"/>
  <c r="D30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D16"/>
  <c r="AP40" i="1"/>
  <c r="AN40"/>
  <c r="AL40"/>
  <c r="AJ40"/>
  <c r="AH40"/>
  <c r="AF40"/>
  <c r="AD40"/>
  <c r="AB40"/>
  <c r="Z40"/>
  <c r="X40"/>
  <c r="V40"/>
  <c r="T40"/>
  <c r="R40"/>
  <c r="P40"/>
  <c r="N40"/>
  <c r="L40"/>
  <c r="J40"/>
  <c r="H40"/>
  <c r="F40"/>
  <c r="D40"/>
  <c r="AP30"/>
  <c r="AN30"/>
  <c r="AL30"/>
  <c r="AJ30"/>
  <c r="AH30"/>
  <c r="AF30"/>
  <c r="AD30"/>
  <c r="AB30"/>
  <c r="Z30"/>
  <c r="X30"/>
  <c r="V30"/>
  <c r="T30"/>
  <c r="R30"/>
  <c r="P30"/>
  <c r="N30"/>
  <c r="L30"/>
  <c r="J30"/>
  <c r="H30"/>
  <c r="F30"/>
  <c r="D30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D16"/>
  <c r="J42" i="13" l="1"/>
  <c r="D42"/>
  <c r="L42"/>
  <c r="AW37" i="12"/>
  <c r="AW27" i="11"/>
  <c r="E43" i="6"/>
  <c r="G43"/>
  <c r="C43" i="13"/>
  <c r="AW43" s="1"/>
  <c r="AW13"/>
  <c r="B42"/>
  <c r="AV42" s="1"/>
  <c r="AV12"/>
  <c r="AW5"/>
  <c r="D16"/>
  <c r="AW19"/>
  <c r="AW20"/>
  <c r="D30"/>
  <c r="H2"/>
  <c r="AV5"/>
  <c r="F16"/>
  <c r="AV19"/>
  <c r="F30"/>
  <c r="C43" i="12"/>
  <c r="AW43" s="1"/>
  <c r="AW13"/>
  <c r="B42"/>
  <c r="AV12"/>
  <c r="F2"/>
  <c r="AW5"/>
  <c r="D16"/>
  <c r="AW19"/>
  <c r="AW20"/>
  <c r="D26"/>
  <c r="AV26" s="1"/>
  <c r="D30"/>
  <c r="AV5"/>
  <c r="AV19"/>
  <c r="B42" i="11"/>
  <c r="AV42" s="1"/>
  <c r="AV12"/>
  <c r="C43"/>
  <c r="AW43" s="1"/>
  <c r="AW13"/>
  <c r="AW5"/>
  <c r="AW19"/>
  <c r="AW20"/>
  <c r="H2"/>
  <c r="AV5"/>
  <c r="F16"/>
  <c r="AV19"/>
  <c r="F30"/>
  <c r="B42" i="10"/>
  <c r="AV12"/>
  <c r="C43"/>
  <c r="AW43" s="1"/>
  <c r="AW13"/>
  <c r="AW5"/>
  <c r="D16"/>
  <c r="AW19"/>
  <c r="AW20"/>
  <c r="D26"/>
  <c r="D42" s="1"/>
  <c r="D30"/>
  <c r="H2"/>
  <c r="AV5"/>
  <c r="F16"/>
  <c r="AV19"/>
  <c r="F30"/>
  <c r="B42" i="9"/>
  <c r="AV12"/>
  <c r="C43"/>
  <c r="AW43" s="1"/>
  <c r="AW13"/>
  <c r="AW5"/>
  <c r="D16"/>
  <c r="AW19"/>
  <c r="AW20"/>
  <c r="D26"/>
  <c r="D42" s="1"/>
  <c r="D30"/>
  <c r="H2"/>
  <c r="AV5"/>
  <c r="F16"/>
  <c r="AV19"/>
  <c r="F30"/>
  <c r="C43" i="8"/>
  <c r="AW43" s="1"/>
  <c r="AW13"/>
  <c r="B42"/>
  <c r="AV12"/>
  <c r="AV26"/>
  <c r="AW5"/>
  <c r="D16"/>
  <c r="AW19"/>
  <c r="AW20"/>
  <c r="D26"/>
  <c r="D42" s="1"/>
  <c r="D30"/>
  <c r="H2"/>
  <c r="AV5"/>
  <c r="F16"/>
  <c r="AV19"/>
  <c r="F30"/>
  <c r="B42" i="7"/>
  <c r="AV42" s="1"/>
  <c r="AV12"/>
  <c r="C43"/>
  <c r="AW43" s="1"/>
  <c r="AW13"/>
  <c r="AW5"/>
  <c r="D16"/>
  <c r="AW19"/>
  <c r="AW20"/>
  <c r="D30"/>
  <c r="H2"/>
  <c r="AV5"/>
  <c r="F16"/>
  <c r="AV19"/>
  <c r="F30"/>
  <c r="C43" i="6"/>
  <c r="AW43" s="1"/>
  <c r="AW13"/>
  <c r="B42"/>
  <c r="AV12"/>
  <c r="AV26"/>
  <c r="AW5"/>
  <c r="D16"/>
  <c r="AW19"/>
  <c r="AW20"/>
  <c r="D26"/>
  <c r="D42" s="1"/>
  <c r="D30"/>
  <c r="H2"/>
  <c r="AV5"/>
  <c r="F16"/>
  <c r="AV19"/>
  <c r="F30"/>
  <c r="J42" i="5"/>
  <c r="F42"/>
  <c r="L42"/>
  <c r="N42"/>
  <c r="R42"/>
  <c r="V42"/>
  <c r="Z42"/>
  <c r="AD42"/>
  <c r="AH42"/>
  <c r="AL42"/>
  <c r="AP42"/>
  <c r="Q43"/>
  <c r="U43"/>
  <c r="Y43"/>
  <c r="AC43"/>
  <c r="AG43"/>
  <c r="AK43"/>
  <c r="AO43"/>
  <c r="H42"/>
  <c r="D26"/>
  <c r="D42" s="1"/>
  <c r="F2"/>
  <c r="F30" s="1"/>
  <c r="B42"/>
  <c r="C43"/>
  <c r="H2"/>
  <c r="J2" s="1"/>
  <c r="L2" s="1"/>
  <c r="F16"/>
  <c r="D30"/>
  <c r="F40"/>
  <c r="D16"/>
  <c r="AN2" i="3"/>
  <c r="AD2"/>
  <c r="AF2" s="1"/>
  <c r="AH2" s="1"/>
  <c r="AJ2" s="1"/>
  <c r="AL2" s="1"/>
  <c r="T2"/>
  <c r="AP2"/>
  <c r="AR2" s="1"/>
  <c r="AT2" s="1"/>
  <c r="V2"/>
  <c r="X2" s="1"/>
  <c r="Z2" s="1"/>
  <c r="AB2" s="1"/>
  <c r="AU13"/>
  <c r="AS13"/>
  <c r="AQ13"/>
  <c r="AO13"/>
  <c r="AM13"/>
  <c r="AK13"/>
  <c r="AI13"/>
  <c r="AG13"/>
  <c r="AE13"/>
  <c r="AC13"/>
  <c r="AA13"/>
  <c r="Y13"/>
  <c r="W13"/>
  <c r="U13"/>
  <c r="S13"/>
  <c r="Q13"/>
  <c r="O13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M13"/>
  <c r="AU27"/>
  <c r="AS27"/>
  <c r="AQ27"/>
  <c r="AO27"/>
  <c r="AM27"/>
  <c r="AK27"/>
  <c r="AI27"/>
  <c r="AG27"/>
  <c r="AE27"/>
  <c r="AC27"/>
  <c r="AA27"/>
  <c r="Y27"/>
  <c r="W27"/>
  <c r="U27"/>
  <c r="S27"/>
  <c r="Q27"/>
  <c r="O27"/>
  <c r="AT26"/>
  <c r="AR26"/>
  <c r="AP26"/>
  <c r="AN26"/>
  <c r="AL26"/>
  <c r="AJ26"/>
  <c r="AH26"/>
  <c r="AF26"/>
  <c r="AD26"/>
  <c r="AB26"/>
  <c r="Z26"/>
  <c r="X26"/>
  <c r="V26"/>
  <c r="T26"/>
  <c r="R26"/>
  <c r="P26"/>
  <c r="N26"/>
  <c r="AU37"/>
  <c r="AS37"/>
  <c r="AQ37"/>
  <c r="AO37"/>
  <c r="AM37"/>
  <c r="AK37"/>
  <c r="AI37"/>
  <c r="AG37"/>
  <c r="AE37"/>
  <c r="AC37"/>
  <c r="AA37"/>
  <c r="Y37"/>
  <c r="W37"/>
  <c r="U37"/>
  <c r="S37"/>
  <c r="Q37"/>
  <c r="O37"/>
  <c r="AT36"/>
  <c r="AR36"/>
  <c r="AP36"/>
  <c r="AN36"/>
  <c r="AL36"/>
  <c r="AJ36"/>
  <c r="AH36"/>
  <c r="AF36"/>
  <c r="AD36"/>
  <c r="AB36"/>
  <c r="Z36"/>
  <c r="X36"/>
  <c r="V36"/>
  <c r="T36"/>
  <c r="R36"/>
  <c r="P36"/>
  <c r="N36"/>
  <c r="AU43"/>
  <c r="AS43"/>
  <c r="AQ43"/>
  <c r="AO43"/>
  <c r="AM43"/>
  <c r="AK43"/>
  <c r="AI43"/>
  <c r="AG43"/>
  <c r="AE43"/>
  <c r="AC43"/>
  <c r="AA43"/>
  <c r="Y43"/>
  <c r="W43"/>
  <c r="U43"/>
  <c r="S43"/>
  <c r="Q43"/>
  <c r="O43"/>
  <c r="AT42"/>
  <c r="AR42"/>
  <c r="AP42"/>
  <c r="AN42"/>
  <c r="AL42"/>
  <c r="AJ42"/>
  <c r="AH42"/>
  <c r="AF42"/>
  <c r="AD42"/>
  <c r="AB42"/>
  <c r="Z42"/>
  <c r="X42"/>
  <c r="V42"/>
  <c r="T42"/>
  <c r="R42"/>
  <c r="P42"/>
  <c r="N42"/>
  <c r="AW37"/>
  <c r="AW35"/>
  <c r="AW34"/>
  <c r="AW33"/>
  <c r="AW27"/>
  <c r="AW25"/>
  <c r="AW24"/>
  <c r="AW23"/>
  <c r="AW22"/>
  <c r="AW21"/>
  <c r="AW20"/>
  <c r="AW19"/>
  <c r="AW13"/>
  <c r="AW11"/>
  <c r="AW10"/>
  <c r="AW9"/>
  <c r="AW8"/>
  <c r="AW7"/>
  <c r="AW6"/>
  <c r="AV36"/>
  <c r="AV35"/>
  <c r="AV34"/>
  <c r="AV33"/>
  <c r="AV26"/>
  <c r="AV25"/>
  <c r="AV24"/>
  <c r="AV23"/>
  <c r="AV22"/>
  <c r="AV21"/>
  <c r="AV20"/>
  <c r="AV19"/>
  <c r="AV12"/>
  <c r="AV11"/>
  <c r="AV10"/>
  <c r="AV9"/>
  <c r="AV8"/>
  <c r="AV7"/>
  <c r="AV6"/>
  <c r="AW5"/>
  <c r="AV5"/>
  <c r="L2"/>
  <c r="N2" s="1"/>
  <c r="P2" s="1"/>
  <c r="R2" s="1"/>
  <c r="H2"/>
  <c r="F2"/>
  <c r="D2"/>
  <c r="B30" i="2"/>
  <c r="B16"/>
  <c r="B40"/>
  <c r="AN2"/>
  <c r="AD2"/>
  <c r="AF2" s="1"/>
  <c r="AH2" s="1"/>
  <c r="AJ2" s="1"/>
  <c r="AL2" s="1"/>
  <c r="T2"/>
  <c r="J2"/>
  <c r="L2" s="1"/>
  <c r="N2" s="1"/>
  <c r="P2" s="1"/>
  <c r="R2" s="1"/>
  <c r="V2"/>
  <c r="X2" s="1"/>
  <c r="Z2" s="1"/>
  <c r="AB2" s="1"/>
  <c r="F2"/>
  <c r="H2" s="1"/>
  <c r="D2"/>
  <c r="B40" i="1"/>
  <c r="B30"/>
  <c r="B16"/>
  <c r="AP2"/>
  <c r="AF2"/>
  <c r="AH2" s="1"/>
  <c r="AJ2" s="1"/>
  <c r="AL2" s="1"/>
  <c r="AN2" s="1"/>
  <c r="V2"/>
  <c r="X2" s="1"/>
  <c r="Z2" s="1"/>
  <c r="AB2" s="1"/>
  <c r="AD2" s="1"/>
  <c r="T2"/>
  <c r="R2"/>
  <c r="P2"/>
  <c r="N2"/>
  <c r="L2"/>
  <c r="J2"/>
  <c r="H2"/>
  <c r="F2"/>
  <c r="D2"/>
  <c r="AQ35" i="2"/>
  <c r="AQ33"/>
  <c r="AQ25"/>
  <c r="AQ24"/>
  <c r="AQ23"/>
  <c r="AQ22"/>
  <c r="AQ11"/>
  <c r="AQ8"/>
  <c r="AP35"/>
  <c r="AP25"/>
  <c r="AP24"/>
  <c r="AP23"/>
  <c r="AP22"/>
  <c r="AP8"/>
  <c r="AR24" i="1"/>
  <c r="AR23"/>
  <c r="AR22"/>
  <c r="AR10"/>
  <c r="AS35"/>
  <c r="AS34"/>
  <c r="AS25"/>
  <c r="AS24"/>
  <c r="AS23"/>
  <c r="AS22"/>
  <c r="AS11"/>
  <c r="AS10"/>
  <c r="AS8"/>
  <c r="AS6"/>
  <c r="M19" i="3"/>
  <c r="L19"/>
  <c r="M9"/>
  <c r="L9"/>
  <c r="K21"/>
  <c r="J21"/>
  <c r="K9"/>
  <c r="J9"/>
  <c r="K5"/>
  <c r="J5"/>
  <c r="I21"/>
  <c r="H21"/>
  <c r="I19"/>
  <c r="H19"/>
  <c r="I9"/>
  <c r="H9"/>
  <c r="I5"/>
  <c r="H5"/>
  <c r="G23"/>
  <c r="F23"/>
  <c r="G21"/>
  <c r="F21"/>
  <c r="G10"/>
  <c r="F10"/>
  <c r="G9"/>
  <c r="F9"/>
  <c r="E21"/>
  <c r="D21"/>
  <c r="E20"/>
  <c r="D20"/>
  <c r="E10"/>
  <c r="D10"/>
  <c r="E9"/>
  <c r="D9"/>
  <c r="C19"/>
  <c r="B19"/>
  <c r="B26" s="1"/>
  <c r="C9"/>
  <c r="B9"/>
  <c r="C6"/>
  <c r="B6"/>
  <c r="C5"/>
  <c r="B5"/>
  <c r="AO20" i="2"/>
  <c r="AQ20" s="1"/>
  <c r="AN20"/>
  <c r="AP20" s="1"/>
  <c r="AO19"/>
  <c r="AQ19" s="1"/>
  <c r="AN19"/>
  <c r="AP19" s="1"/>
  <c r="AO9"/>
  <c r="AQ9" s="1"/>
  <c r="AN9"/>
  <c r="AP9" s="1"/>
  <c r="AL33"/>
  <c r="AP33" s="1"/>
  <c r="AM21"/>
  <c r="AQ21" s="1"/>
  <c r="AL21"/>
  <c r="AP21" s="1"/>
  <c r="AM10"/>
  <c r="AQ10" s="1"/>
  <c r="AL10"/>
  <c r="AP10" s="1"/>
  <c r="AM9"/>
  <c r="AL9"/>
  <c r="AL12" s="1"/>
  <c r="AK21"/>
  <c r="AJ21"/>
  <c r="AK20"/>
  <c r="AJ20"/>
  <c r="AK10"/>
  <c r="AJ10"/>
  <c r="AK9"/>
  <c r="AJ9"/>
  <c r="AK6"/>
  <c r="AQ6" s="1"/>
  <c r="AI19"/>
  <c r="AH19"/>
  <c r="AH26" s="1"/>
  <c r="AI6"/>
  <c r="AH6"/>
  <c r="AP6" s="1"/>
  <c r="AI5"/>
  <c r="AQ5" s="1"/>
  <c r="AH5"/>
  <c r="AP5" s="1"/>
  <c r="AG21"/>
  <c r="AF21"/>
  <c r="AG19"/>
  <c r="AF19"/>
  <c r="AG9"/>
  <c r="AF9"/>
  <c r="AE21"/>
  <c r="AD21"/>
  <c r="AE19"/>
  <c r="AD19"/>
  <c r="AE9"/>
  <c r="AD9"/>
  <c r="AE5"/>
  <c r="AD5"/>
  <c r="AC20"/>
  <c r="AB20"/>
  <c r="AC9"/>
  <c r="AB9"/>
  <c r="AC5"/>
  <c r="AB5"/>
  <c r="AA9"/>
  <c r="AA21"/>
  <c r="Z21"/>
  <c r="AA10"/>
  <c r="Z10"/>
  <c r="Z9"/>
  <c r="AA7"/>
  <c r="AQ7" s="1"/>
  <c r="Y21"/>
  <c r="X21"/>
  <c r="X11"/>
  <c r="AP11" s="1"/>
  <c r="Y5"/>
  <c r="X5"/>
  <c r="W21"/>
  <c r="V21"/>
  <c r="W19"/>
  <c r="V19"/>
  <c r="W9"/>
  <c r="V9"/>
  <c r="U21"/>
  <c r="T21"/>
  <c r="U9"/>
  <c r="T9"/>
  <c r="U5"/>
  <c r="T5"/>
  <c r="S21"/>
  <c r="R21"/>
  <c r="S9"/>
  <c r="R9"/>
  <c r="S5"/>
  <c r="R5"/>
  <c r="Q21"/>
  <c r="P21"/>
  <c r="Q20"/>
  <c r="P20"/>
  <c r="Q6"/>
  <c r="P6"/>
  <c r="N33"/>
  <c r="O21"/>
  <c r="N21"/>
  <c r="O20"/>
  <c r="N20"/>
  <c r="O10"/>
  <c r="N10"/>
  <c r="O9"/>
  <c r="N9"/>
  <c r="O6"/>
  <c r="N6"/>
  <c r="M20"/>
  <c r="L20"/>
  <c r="L26" s="1"/>
  <c r="M10"/>
  <c r="L10"/>
  <c r="M9"/>
  <c r="L9"/>
  <c r="M6"/>
  <c r="L6"/>
  <c r="M7"/>
  <c r="L7"/>
  <c r="AP7" s="1"/>
  <c r="M5"/>
  <c r="L5"/>
  <c r="K21"/>
  <c r="J21"/>
  <c r="K20"/>
  <c r="J20"/>
  <c r="K19"/>
  <c r="J19"/>
  <c r="K9"/>
  <c r="J9"/>
  <c r="K6"/>
  <c r="J6"/>
  <c r="K5"/>
  <c r="J5"/>
  <c r="I21"/>
  <c r="H21"/>
  <c r="I19"/>
  <c r="H19"/>
  <c r="I9"/>
  <c r="B6" i="1"/>
  <c r="H9" i="2"/>
  <c r="I7"/>
  <c r="H7"/>
  <c r="I5"/>
  <c r="H5"/>
  <c r="G34"/>
  <c r="AQ34" s="1"/>
  <c r="F34"/>
  <c r="G21"/>
  <c r="F21"/>
  <c r="G20"/>
  <c r="F20"/>
  <c r="G9"/>
  <c r="F9"/>
  <c r="G7"/>
  <c r="F7"/>
  <c r="G6"/>
  <c r="F6"/>
  <c r="E21"/>
  <c r="D21"/>
  <c r="E19"/>
  <c r="D19"/>
  <c r="E6"/>
  <c r="D6"/>
  <c r="E5"/>
  <c r="D5"/>
  <c r="C34"/>
  <c r="B34"/>
  <c r="B36" s="1"/>
  <c r="C21"/>
  <c r="B21"/>
  <c r="C20"/>
  <c r="B20"/>
  <c r="C19"/>
  <c r="B19"/>
  <c r="C9"/>
  <c r="B9"/>
  <c r="C7"/>
  <c r="B7"/>
  <c r="C6"/>
  <c r="C5"/>
  <c r="B5"/>
  <c r="B6"/>
  <c r="AO37"/>
  <c r="AQ37" s="1"/>
  <c r="AN36"/>
  <c r="AP36" s="1"/>
  <c r="AO27"/>
  <c r="AN26"/>
  <c r="AP26" s="1"/>
  <c r="AO13"/>
  <c r="AN12"/>
  <c r="AM37"/>
  <c r="AL36"/>
  <c r="AM27"/>
  <c r="AL26"/>
  <c r="AM13"/>
  <c r="AK37"/>
  <c r="AJ36"/>
  <c r="AK27"/>
  <c r="AJ26"/>
  <c r="AK13"/>
  <c r="AJ12"/>
  <c r="AI37"/>
  <c r="AH36"/>
  <c r="AI27"/>
  <c r="AI13"/>
  <c r="AH12"/>
  <c r="AG37"/>
  <c r="AF36"/>
  <c r="AG27"/>
  <c r="AF26"/>
  <c r="AG13"/>
  <c r="AF12"/>
  <c r="AE37"/>
  <c r="AD36"/>
  <c r="AE27"/>
  <c r="AD26"/>
  <c r="AE13"/>
  <c r="AD12"/>
  <c r="AC37"/>
  <c r="AB36"/>
  <c r="AC27"/>
  <c r="AB26"/>
  <c r="AC13"/>
  <c r="AC43" s="1"/>
  <c r="AB12"/>
  <c r="AB42" s="1"/>
  <c r="AA37"/>
  <c r="Z36"/>
  <c r="AA27"/>
  <c r="Z26"/>
  <c r="AA13"/>
  <c r="AA43" s="1"/>
  <c r="Z12"/>
  <c r="Z42" s="1"/>
  <c r="Y37"/>
  <c r="X36"/>
  <c r="Y27"/>
  <c r="X26"/>
  <c r="Y13"/>
  <c r="Y43" s="1"/>
  <c r="X12"/>
  <c r="X42" s="1"/>
  <c r="W37"/>
  <c r="V36"/>
  <c r="W27"/>
  <c r="V26"/>
  <c r="W13"/>
  <c r="V12"/>
  <c r="U37"/>
  <c r="T36"/>
  <c r="U27"/>
  <c r="T26"/>
  <c r="U13"/>
  <c r="T12"/>
  <c r="S37"/>
  <c r="R36"/>
  <c r="S27"/>
  <c r="R26"/>
  <c r="S13"/>
  <c r="S43" s="1"/>
  <c r="R12"/>
  <c r="R42" s="1"/>
  <c r="Q37"/>
  <c r="P36"/>
  <c r="Q27"/>
  <c r="P26"/>
  <c r="Q13"/>
  <c r="Q43" s="1"/>
  <c r="P12"/>
  <c r="P42" s="1"/>
  <c r="O37"/>
  <c r="N36"/>
  <c r="O27"/>
  <c r="N26"/>
  <c r="O13"/>
  <c r="N12"/>
  <c r="N42" s="1"/>
  <c r="M37"/>
  <c r="L36"/>
  <c r="M27"/>
  <c r="M13"/>
  <c r="L12"/>
  <c r="K37"/>
  <c r="J36"/>
  <c r="K27"/>
  <c r="J26"/>
  <c r="K13"/>
  <c r="J12"/>
  <c r="I37"/>
  <c r="H36"/>
  <c r="I27"/>
  <c r="H26"/>
  <c r="I13"/>
  <c r="H12"/>
  <c r="G37"/>
  <c r="F36"/>
  <c r="G27"/>
  <c r="F26"/>
  <c r="E27"/>
  <c r="D26"/>
  <c r="E37"/>
  <c r="D36"/>
  <c r="E13"/>
  <c r="E43" s="1"/>
  <c r="D12"/>
  <c r="D42" s="1"/>
  <c r="AQ33" i="1"/>
  <c r="AS33" s="1"/>
  <c r="AP33"/>
  <c r="AR33" s="1"/>
  <c r="AQ21"/>
  <c r="AS21" s="1"/>
  <c r="AP21"/>
  <c r="AR21" s="1"/>
  <c r="AQ20"/>
  <c r="AP20"/>
  <c r="AR20" s="1"/>
  <c r="AQ19"/>
  <c r="AS19" s="1"/>
  <c r="AP19"/>
  <c r="AR19" s="1"/>
  <c r="AQ9"/>
  <c r="AS9" s="1"/>
  <c r="AP9"/>
  <c r="AR9" s="1"/>
  <c r="AQ7"/>
  <c r="AS7" s="1"/>
  <c r="AP7"/>
  <c r="AR7" s="1"/>
  <c r="AQ5"/>
  <c r="AS5" s="1"/>
  <c r="AP5"/>
  <c r="AR5" s="1"/>
  <c r="AN21"/>
  <c r="AN19"/>
  <c r="AN5"/>
  <c r="AL20"/>
  <c r="AL7"/>
  <c r="AL6"/>
  <c r="AJ34"/>
  <c r="AR34" s="1"/>
  <c r="AJ21"/>
  <c r="AJ20"/>
  <c r="AJ19"/>
  <c r="AJ7"/>
  <c r="AJ6"/>
  <c r="AR6" s="1"/>
  <c r="AJ5"/>
  <c r="AH19"/>
  <c r="AG27" s="1"/>
  <c r="AH7"/>
  <c r="AH6"/>
  <c r="AH5"/>
  <c r="AF33"/>
  <c r="AF21"/>
  <c r="AF20"/>
  <c r="AF19"/>
  <c r="AF7"/>
  <c r="AF6"/>
  <c r="AF5"/>
  <c r="AD35"/>
  <c r="AR35" s="1"/>
  <c r="AD25"/>
  <c r="AR25" s="1"/>
  <c r="AD21"/>
  <c r="AD19"/>
  <c r="AD11"/>
  <c r="AR11" s="1"/>
  <c r="AD7"/>
  <c r="AD5"/>
  <c r="K37" i="3"/>
  <c r="J36"/>
  <c r="K27"/>
  <c r="J26"/>
  <c r="K13"/>
  <c r="J12"/>
  <c r="M37"/>
  <c r="L36"/>
  <c r="M27"/>
  <c r="L26"/>
  <c r="I37"/>
  <c r="H36"/>
  <c r="I27"/>
  <c r="H26"/>
  <c r="I13"/>
  <c r="H12"/>
  <c r="G37"/>
  <c r="F36"/>
  <c r="G27"/>
  <c r="F26"/>
  <c r="G13"/>
  <c r="F12"/>
  <c r="E27"/>
  <c r="D26"/>
  <c r="E37"/>
  <c r="D36"/>
  <c r="E13"/>
  <c r="E43" s="1"/>
  <c r="D12"/>
  <c r="D42" s="1"/>
  <c r="C37"/>
  <c r="B36"/>
  <c r="C27"/>
  <c r="C13"/>
  <c r="C37" i="2"/>
  <c r="B26"/>
  <c r="C13"/>
  <c r="B12"/>
  <c r="AP26" i="1"/>
  <c r="AQ37"/>
  <c r="AS37" s="1"/>
  <c r="AP36"/>
  <c r="AR36" s="1"/>
  <c r="AQ13"/>
  <c r="AS13" s="1"/>
  <c r="AP12"/>
  <c r="AP42" s="1"/>
  <c r="AO37"/>
  <c r="AN36"/>
  <c r="AM37"/>
  <c r="AL36"/>
  <c r="AK37"/>
  <c r="AJ36"/>
  <c r="AI37"/>
  <c r="AH36"/>
  <c r="AG37"/>
  <c r="AF36"/>
  <c r="AO27"/>
  <c r="AM27"/>
  <c r="AL26"/>
  <c r="AK27"/>
  <c r="AJ26"/>
  <c r="AI27"/>
  <c r="AH26"/>
  <c r="AF26"/>
  <c r="AG13"/>
  <c r="AF12"/>
  <c r="AO13"/>
  <c r="AO43" s="1"/>
  <c r="AN12"/>
  <c r="AM13"/>
  <c r="AM43" s="1"/>
  <c r="AL12"/>
  <c r="AK13"/>
  <c r="AK43" s="1"/>
  <c r="AJ12"/>
  <c r="AI13"/>
  <c r="AI43" s="1"/>
  <c r="AB34"/>
  <c r="AB19"/>
  <c r="AB7"/>
  <c r="AB6"/>
  <c r="Z34"/>
  <c r="Z20"/>
  <c r="Z19"/>
  <c r="Z7"/>
  <c r="Z6"/>
  <c r="Z5"/>
  <c r="Z11"/>
  <c r="X33"/>
  <c r="X20"/>
  <c r="X19"/>
  <c r="X6"/>
  <c r="X5"/>
  <c r="AE37"/>
  <c r="AD36"/>
  <c r="AC37"/>
  <c r="AB36"/>
  <c r="AA37"/>
  <c r="Z36"/>
  <c r="AE27"/>
  <c r="AD26"/>
  <c r="AC27"/>
  <c r="AB26"/>
  <c r="AA27"/>
  <c r="AE13"/>
  <c r="AE43" s="1"/>
  <c r="AD12"/>
  <c r="AC13"/>
  <c r="AA13"/>
  <c r="Z12"/>
  <c r="Y13"/>
  <c r="X12"/>
  <c r="Y27"/>
  <c r="X26"/>
  <c r="Y37"/>
  <c r="X36"/>
  <c r="V20"/>
  <c r="V7"/>
  <c r="V6"/>
  <c r="V5"/>
  <c r="W13"/>
  <c r="V12"/>
  <c r="W27"/>
  <c r="V26"/>
  <c r="W37"/>
  <c r="V36"/>
  <c r="W43"/>
  <c r="T25"/>
  <c r="T19"/>
  <c r="T11"/>
  <c r="T7"/>
  <c r="U27"/>
  <c r="S27"/>
  <c r="T26"/>
  <c r="Q27"/>
  <c r="O27"/>
  <c r="M27"/>
  <c r="K27"/>
  <c r="I27"/>
  <c r="G27"/>
  <c r="E27"/>
  <c r="Q13"/>
  <c r="O13"/>
  <c r="M13"/>
  <c r="K13"/>
  <c r="I13"/>
  <c r="G13"/>
  <c r="E13"/>
  <c r="C13"/>
  <c r="S13"/>
  <c r="U37"/>
  <c r="S37"/>
  <c r="T36"/>
  <c r="R36"/>
  <c r="Q37"/>
  <c r="O37"/>
  <c r="M37"/>
  <c r="K37"/>
  <c r="I37"/>
  <c r="G37"/>
  <c r="E37"/>
  <c r="N36"/>
  <c r="L36"/>
  <c r="J36"/>
  <c r="H36"/>
  <c r="F36"/>
  <c r="D36"/>
  <c r="C37"/>
  <c r="B36"/>
  <c r="C27"/>
  <c r="B26"/>
  <c r="U13"/>
  <c r="U43" s="1"/>
  <c r="T5"/>
  <c r="T12" s="1"/>
  <c r="R20"/>
  <c r="R26" s="1"/>
  <c r="R7"/>
  <c r="R6"/>
  <c r="P34"/>
  <c r="P36" s="1"/>
  <c r="P20"/>
  <c r="P26" s="1"/>
  <c r="P7"/>
  <c r="P6"/>
  <c r="P5"/>
  <c r="N20"/>
  <c r="N26" s="1"/>
  <c r="N7"/>
  <c r="N6"/>
  <c r="N5"/>
  <c r="L19"/>
  <c r="L26" s="1"/>
  <c r="L7"/>
  <c r="L6"/>
  <c r="L5"/>
  <c r="J20"/>
  <c r="J26" s="1"/>
  <c r="J7"/>
  <c r="J6"/>
  <c r="J5"/>
  <c r="H20"/>
  <c r="H26" s="1"/>
  <c r="H7"/>
  <c r="H6"/>
  <c r="F19"/>
  <c r="F26" s="1"/>
  <c r="F8"/>
  <c r="AR8" s="1"/>
  <c r="F7"/>
  <c r="F5"/>
  <c r="D21"/>
  <c r="D20"/>
  <c r="D8"/>
  <c r="D7"/>
  <c r="D6"/>
  <c r="D5"/>
  <c r="B8"/>
  <c r="B7"/>
  <c r="B5"/>
  <c r="D42" i="12" l="1"/>
  <c r="AV42" s="1"/>
  <c r="AV26" i="10"/>
  <c r="AV26" i="9"/>
  <c r="H40" i="13"/>
  <c r="H30"/>
  <c r="H16"/>
  <c r="J2"/>
  <c r="F40" i="12"/>
  <c r="F30"/>
  <c r="F16"/>
  <c r="H2"/>
  <c r="H40" i="11"/>
  <c r="H30"/>
  <c r="H16"/>
  <c r="J2"/>
  <c r="H40" i="10"/>
  <c r="H30"/>
  <c r="H16"/>
  <c r="J2"/>
  <c r="AV42"/>
  <c r="H40" i="9"/>
  <c r="H30"/>
  <c r="H16"/>
  <c r="J2"/>
  <c r="AV42"/>
  <c r="H40" i="8"/>
  <c r="H30"/>
  <c r="H16"/>
  <c r="J2"/>
  <c r="AV42"/>
  <c r="H40" i="7"/>
  <c r="H30"/>
  <c r="H16"/>
  <c r="J2"/>
  <c r="H40" i="6"/>
  <c r="H30"/>
  <c r="H16"/>
  <c r="J2"/>
  <c r="AV42"/>
  <c r="H40" i="5"/>
  <c r="H16"/>
  <c r="H30"/>
  <c r="E43" i="1"/>
  <c r="AB12"/>
  <c r="AQ27"/>
  <c r="AS27" s="1"/>
  <c r="F12" i="2"/>
  <c r="AP12" s="1"/>
  <c r="AH12" i="1"/>
  <c r="C27" i="2"/>
  <c r="AQ27" s="1"/>
  <c r="G13"/>
  <c r="AQ13" s="1"/>
  <c r="B12" i="3"/>
  <c r="AS20" i="1"/>
  <c r="AP34" i="2"/>
  <c r="M43" i="3"/>
  <c r="AW43" s="1"/>
  <c r="L42"/>
  <c r="AV42" s="1"/>
  <c r="K43"/>
  <c r="J42"/>
  <c r="I43"/>
  <c r="H42"/>
  <c r="G43"/>
  <c r="F42"/>
  <c r="C43"/>
  <c r="B42"/>
  <c r="AO43" i="2"/>
  <c r="AN42"/>
  <c r="AM43"/>
  <c r="AL42"/>
  <c r="AK43"/>
  <c r="AJ42"/>
  <c r="AI43"/>
  <c r="AH42"/>
  <c r="AG43"/>
  <c r="AF42"/>
  <c r="AE43"/>
  <c r="AD42"/>
  <c r="W43"/>
  <c r="V42"/>
  <c r="T42"/>
  <c r="U43"/>
  <c r="O43"/>
  <c r="M43"/>
  <c r="L42"/>
  <c r="K43"/>
  <c r="J42"/>
  <c r="I43"/>
  <c r="H42"/>
  <c r="G43"/>
  <c r="F42"/>
  <c r="B42"/>
  <c r="C43"/>
  <c r="AQ43" i="1"/>
  <c r="AN26"/>
  <c r="AN42" s="1"/>
  <c r="AG43"/>
  <c r="J12"/>
  <c r="J42" s="1"/>
  <c r="L12"/>
  <c r="L42" s="1"/>
  <c r="N12"/>
  <c r="N42" s="1"/>
  <c r="P12"/>
  <c r="P42" s="1"/>
  <c r="I43"/>
  <c r="M43"/>
  <c r="Q43"/>
  <c r="AB42"/>
  <c r="V42"/>
  <c r="AD42"/>
  <c r="AH42"/>
  <c r="AJ42"/>
  <c r="AL42"/>
  <c r="AF42"/>
  <c r="B12"/>
  <c r="B42" s="1"/>
  <c r="D12"/>
  <c r="D26"/>
  <c r="F12"/>
  <c r="H12"/>
  <c r="H42" s="1"/>
  <c r="R12"/>
  <c r="C43"/>
  <c r="G43"/>
  <c r="K43"/>
  <c r="O43"/>
  <c r="F42"/>
  <c r="S43"/>
  <c r="Z26"/>
  <c r="Z42" s="1"/>
  <c r="AA43"/>
  <c r="Y43"/>
  <c r="AC43"/>
  <c r="X42"/>
  <c r="T42"/>
  <c r="R42"/>
  <c r="J40" i="13" l="1"/>
  <c r="J30"/>
  <c r="J16"/>
  <c r="L2"/>
  <c r="H40" i="12"/>
  <c r="H30"/>
  <c r="H16"/>
  <c r="J2"/>
  <c r="J40" i="11"/>
  <c r="J30"/>
  <c r="J16"/>
  <c r="L2"/>
  <c r="J40" i="10"/>
  <c r="J30"/>
  <c r="J16"/>
  <c r="L2"/>
  <c r="J40" i="9"/>
  <c r="J30"/>
  <c r="J16"/>
  <c r="L2"/>
  <c r="J40" i="8"/>
  <c r="J30"/>
  <c r="J16"/>
  <c r="L2"/>
  <c r="J40" i="7"/>
  <c r="J30"/>
  <c r="J16"/>
  <c r="L2"/>
  <c r="J40" i="6"/>
  <c r="J30"/>
  <c r="J16"/>
  <c r="L2"/>
  <c r="J30" i="5"/>
  <c r="J40"/>
  <c r="J16"/>
  <c r="N2"/>
  <c r="AR42" i="1"/>
  <c r="AS43"/>
  <c r="AP42" i="2"/>
  <c r="AQ43"/>
  <c r="AR12" i="1"/>
  <c r="AR26"/>
  <c r="D42"/>
  <c r="L40" i="13" l="1"/>
  <c r="L30"/>
  <c r="L16"/>
  <c r="N2"/>
  <c r="J40" i="12"/>
  <c r="J30"/>
  <c r="J16"/>
  <c r="L2"/>
  <c r="L40" i="11"/>
  <c r="L30"/>
  <c r="L16"/>
  <c r="N2"/>
  <c r="L40" i="10"/>
  <c r="L30"/>
  <c r="L16"/>
  <c r="N2"/>
  <c r="L40" i="9"/>
  <c r="L30"/>
  <c r="L16"/>
  <c r="N2"/>
  <c r="L40" i="8"/>
  <c r="L30"/>
  <c r="L16"/>
  <c r="N2"/>
  <c r="L40" i="7"/>
  <c r="L30"/>
  <c r="L16"/>
  <c r="N2"/>
  <c r="L40" i="6"/>
  <c r="L30"/>
  <c r="L16"/>
  <c r="N2"/>
  <c r="L40" i="5"/>
  <c r="L16"/>
  <c r="L30"/>
  <c r="N40" i="13" l="1"/>
  <c r="N30"/>
  <c r="N16"/>
  <c r="P2"/>
  <c r="L40" i="12"/>
  <c r="L30"/>
  <c r="L16"/>
  <c r="N2"/>
  <c r="N40" i="11"/>
  <c r="N30"/>
  <c r="N16"/>
  <c r="P2"/>
  <c r="N40" i="10"/>
  <c r="N30"/>
  <c r="N16"/>
  <c r="P2"/>
  <c r="N40" i="9"/>
  <c r="N30"/>
  <c r="N16"/>
  <c r="P2"/>
  <c r="N40" i="8"/>
  <c r="N30"/>
  <c r="N16"/>
  <c r="P2"/>
  <c r="N40" i="7"/>
  <c r="N30"/>
  <c r="N16"/>
  <c r="P2"/>
  <c r="N40" i="6"/>
  <c r="N30"/>
  <c r="N16"/>
  <c r="P2"/>
  <c r="N30" i="5"/>
  <c r="N40"/>
  <c r="N16"/>
  <c r="P2"/>
  <c r="P40" i="13" l="1"/>
  <c r="P30"/>
  <c r="P16"/>
  <c r="R2"/>
  <c r="N40" i="12"/>
  <c r="N30"/>
  <c r="N16"/>
  <c r="P2"/>
  <c r="P40" i="11"/>
  <c r="P30"/>
  <c r="P16"/>
  <c r="R2"/>
  <c r="P40" i="10"/>
  <c r="P30"/>
  <c r="P16"/>
  <c r="R2"/>
  <c r="P40" i="9"/>
  <c r="P30"/>
  <c r="P16"/>
  <c r="R2"/>
  <c r="P40" i="8"/>
  <c r="P30"/>
  <c r="P16"/>
  <c r="R2"/>
  <c r="P40" i="7"/>
  <c r="P30"/>
  <c r="P16"/>
  <c r="R2"/>
  <c r="P40" i="6"/>
  <c r="P30"/>
  <c r="P16"/>
  <c r="R2"/>
  <c r="P40" i="5"/>
  <c r="P16"/>
  <c r="P30"/>
  <c r="R2"/>
  <c r="T2" s="1"/>
  <c r="V2" s="1"/>
  <c r="X2" s="1"/>
  <c r="Z2" s="1"/>
  <c r="AB2" s="1"/>
  <c r="AD2" s="1"/>
  <c r="AF2" s="1"/>
  <c r="AH2" s="1"/>
  <c r="AJ2" s="1"/>
  <c r="AL2" s="1"/>
  <c r="AN2" s="1"/>
  <c r="AP2" s="1"/>
  <c r="R40" i="13" l="1"/>
  <c r="R30"/>
  <c r="R16"/>
  <c r="T2"/>
  <c r="P40" i="12"/>
  <c r="P30"/>
  <c r="P16"/>
  <c r="R2"/>
  <c r="R40" i="11"/>
  <c r="R30"/>
  <c r="R16"/>
  <c r="T2"/>
  <c r="R40" i="10"/>
  <c r="R30"/>
  <c r="R16"/>
  <c r="T2"/>
  <c r="R40" i="9"/>
  <c r="R30"/>
  <c r="R16"/>
  <c r="T2"/>
  <c r="R40" i="8"/>
  <c r="R30"/>
  <c r="R16"/>
  <c r="T2"/>
  <c r="R40" i="7"/>
  <c r="R30"/>
  <c r="R16"/>
  <c r="T2"/>
  <c r="R40" i="6"/>
  <c r="R30"/>
  <c r="R16"/>
  <c r="T2"/>
  <c r="R30" i="5"/>
  <c r="R40"/>
  <c r="R16"/>
  <c r="T40" i="13" l="1"/>
  <c r="T30"/>
  <c r="T16"/>
  <c r="V2"/>
  <c r="R40" i="12"/>
  <c r="R30"/>
  <c r="R16"/>
  <c r="T2"/>
  <c r="T40" i="11"/>
  <c r="T30"/>
  <c r="T16"/>
  <c r="V2"/>
  <c r="T40" i="10"/>
  <c r="T30"/>
  <c r="T16"/>
  <c r="V2"/>
  <c r="T40" i="9"/>
  <c r="T30"/>
  <c r="T16"/>
  <c r="V2"/>
  <c r="T40" i="8"/>
  <c r="T30"/>
  <c r="T16"/>
  <c r="V2"/>
  <c r="T40" i="7"/>
  <c r="T30"/>
  <c r="T16"/>
  <c r="V2"/>
  <c r="T40" i="6"/>
  <c r="T30"/>
  <c r="T16"/>
  <c r="V2"/>
  <c r="T40" i="5"/>
  <c r="T16"/>
  <c r="T30"/>
  <c r="V40" i="13" l="1"/>
  <c r="V30"/>
  <c r="V16"/>
  <c r="X2"/>
  <c r="T40" i="12"/>
  <c r="T30"/>
  <c r="T16"/>
  <c r="V2"/>
  <c r="V40" i="11"/>
  <c r="V30"/>
  <c r="V16"/>
  <c r="X2"/>
  <c r="V40" i="10"/>
  <c r="V30"/>
  <c r="V16"/>
  <c r="X2"/>
  <c r="V40" i="9"/>
  <c r="V30"/>
  <c r="V16"/>
  <c r="X2"/>
  <c r="V40" i="8"/>
  <c r="V30"/>
  <c r="V16"/>
  <c r="X2"/>
  <c r="V40" i="7"/>
  <c r="V30"/>
  <c r="V16"/>
  <c r="X2"/>
  <c r="V40" i="6"/>
  <c r="V30"/>
  <c r="V16"/>
  <c r="X2"/>
  <c r="V30" i="5"/>
  <c r="V40"/>
  <c r="V16"/>
  <c r="X40" i="13" l="1"/>
  <c r="X30"/>
  <c r="X16"/>
  <c r="Z2"/>
  <c r="V40" i="12"/>
  <c r="V30"/>
  <c r="V16"/>
  <c r="X2"/>
  <c r="X40" i="11"/>
  <c r="X30"/>
  <c r="X16"/>
  <c r="Z2"/>
  <c r="X40" i="10"/>
  <c r="X30"/>
  <c r="X16"/>
  <c r="Z2"/>
  <c r="X40" i="9"/>
  <c r="X30"/>
  <c r="X16"/>
  <c r="Z2"/>
  <c r="X40" i="8"/>
  <c r="X30"/>
  <c r="X16"/>
  <c r="Z2"/>
  <c r="X40" i="7"/>
  <c r="X30"/>
  <c r="X16"/>
  <c r="Z2"/>
  <c r="X40" i="6"/>
  <c r="X30"/>
  <c r="X16"/>
  <c r="Z2"/>
  <c r="X40" i="5"/>
  <c r="X16"/>
  <c r="X30"/>
  <c r="Z40" i="13" l="1"/>
  <c r="Z30"/>
  <c r="Z16"/>
  <c r="AB2"/>
  <c r="X40" i="12"/>
  <c r="X30"/>
  <c r="X16"/>
  <c r="Z2"/>
  <c r="Z40" i="11"/>
  <c r="Z30"/>
  <c r="Z16"/>
  <c r="AB2"/>
  <c r="Z40" i="10"/>
  <c r="Z30"/>
  <c r="Z16"/>
  <c r="AB2"/>
  <c r="Z40" i="9"/>
  <c r="Z30"/>
  <c r="Z16"/>
  <c r="AB2"/>
  <c r="Z40" i="8"/>
  <c r="Z30"/>
  <c r="Z16"/>
  <c r="AB2"/>
  <c r="Z40" i="7"/>
  <c r="Z30"/>
  <c r="Z16"/>
  <c r="AB2"/>
  <c r="Z40" i="6"/>
  <c r="Z30"/>
  <c r="Z16"/>
  <c r="AB2"/>
  <c r="Z30" i="5"/>
  <c r="Z40"/>
  <c r="Z16"/>
  <c r="AB40" i="13" l="1"/>
  <c r="AB30"/>
  <c r="AB16"/>
  <c r="AD2"/>
  <c r="Z40" i="12"/>
  <c r="Z30"/>
  <c r="Z16"/>
  <c r="AB2"/>
  <c r="AB40" i="11"/>
  <c r="AB30"/>
  <c r="AB16"/>
  <c r="AD2"/>
  <c r="AB40" i="10"/>
  <c r="AB30"/>
  <c r="AB16"/>
  <c r="AD2"/>
  <c r="AB40" i="9"/>
  <c r="AB30"/>
  <c r="AB16"/>
  <c r="AD2"/>
  <c r="AB40" i="8"/>
  <c r="AB30"/>
  <c r="AB16"/>
  <c r="AD2"/>
  <c r="AB40" i="7"/>
  <c r="AB30"/>
  <c r="AB16"/>
  <c r="AD2"/>
  <c r="AB40" i="6"/>
  <c r="AB30"/>
  <c r="AB16"/>
  <c r="AD2"/>
  <c r="AB40" i="5"/>
  <c r="AB16"/>
  <c r="AB30"/>
  <c r="AD40" i="13" l="1"/>
  <c r="AD30"/>
  <c r="AD16"/>
  <c r="AF2"/>
  <c r="AB40" i="12"/>
  <c r="AB30"/>
  <c r="AB16"/>
  <c r="AD2"/>
  <c r="AD40" i="11"/>
  <c r="AD30"/>
  <c r="AD16"/>
  <c r="AF2"/>
  <c r="AD40" i="10"/>
  <c r="AD30"/>
  <c r="AD16"/>
  <c r="AF2"/>
  <c r="AD40" i="9"/>
  <c r="AD30"/>
  <c r="AD16"/>
  <c r="AF2"/>
  <c r="AD40" i="8"/>
  <c r="AD30"/>
  <c r="AD16"/>
  <c r="AF2"/>
  <c r="AD40" i="7"/>
  <c r="AD30"/>
  <c r="AD16"/>
  <c r="AF2"/>
  <c r="AD40" i="6"/>
  <c r="AD30"/>
  <c r="AD16"/>
  <c r="AF2"/>
  <c r="AD30" i="5"/>
  <c r="AD40"/>
  <c r="AD16"/>
  <c r="AF40" i="13" l="1"/>
  <c r="AF30"/>
  <c r="AF16"/>
  <c r="AH2"/>
  <c r="AD40" i="12"/>
  <c r="AD30"/>
  <c r="AD16"/>
  <c r="AF2"/>
  <c r="AF40" i="11"/>
  <c r="AF30"/>
  <c r="AF16"/>
  <c r="AH2"/>
  <c r="AF40" i="10"/>
  <c r="AF30"/>
  <c r="AF16"/>
  <c r="AH2"/>
  <c r="AF40" i="9"/>
  <c r="AF30"/>
  <c r="AF16"/>
  <c r="AH2"/>
  <c r="AF40" i="8"/>
  <c r="AF30"/>
  <c r="AF16"/>
  <c r="AH2"/>
  <c r="AF40" i="7"/>
  <c r="AF30"/>
  <c r="AF16"/>
  <c r="AH2"/>
  <c r="AF40" i="6"/>
  <c r="AF30"/>
  <c r="AF16"/>
  <c r="AH2"/>
  <c r="AF40" i="5"/>
  <c r="AF16"/>
  <c r="AF30"/>
  <c r="AH40" i="13" l="1"/>
  <c r="AH30"/>
  <c r="AH16"/>
  <c r="AJ2"/>
  <c r="AF40" i="12"/>
  <c r="AF30"/>
  <c r="AF16"/>
  <c r="AH2"/>
  <c r="AH40" i="11"/>
  <c r="AH30"/>
  <c r="AH16"/>
  <c r="AJ2"/>
  <c r="AH40" i="10"/>
  <c r="AH30"/>
  <c r="AH16"/>
  <c r="AJ2"/>
  <c r="AH40" i="9"/>
  <c r="AH30"/>
  <c r="AH16"/>
  <c r="AJ2"/>
  <c r="AH40" i="8"/>
  <c r="AH30"/>
  <c r="AH16"/>
  <c r="AJ2"/>
  <c r="AH40" i="7"/>
  <c r="AH30"/>
  <c r="AH16"/>
  <c r="AJ2"/>
  <c r="AH40" i="6"/>
  <c r="AH30"/>
  <c r="AH16"/>
  <c r="AJ2"/>
  <c r="AH30" i="5"/>
  <c r="AH40"/>
  <c r="AH16"/>
  <c r="AJ40" i="13" l="1"/>
  <c r="AJ30"/>
  <c r="AJ16"/>
  <c r="AL2"/>
  <c r="AH40" i="12"/>
  <c r="AH30"/>
  <c r="AH16"/>
  <c r="AJ2"/>
  <c r="AJ40" i="11"/>
  <c r="AJ30"/>
  <c r="AJ16"/>
  <c r="AL2"/>
  <c r="AJ40" i="10"/>
  <c r="AJ30"/>
  <c r="AJ16"/>
  <c r="AL2"/>
  <c r="AJ40" i="9"/>
  <c r="AJ30"/>
  <c r="AJ16"/>
  <c r="AL2"/>
  <c r="AJ40" i="8"/>
  <c r="AJ30"/>
  <c r="AJ16"/>
  <c r="AL2"/>
  <c r="AJ40" i="7"/>
  <c r="AJ30"/>
  <c r="AJ16"/>
  <c r="AL2"/>
  <c r="AJ40" i="6"/>
  <c r="AJ30"/>
  <c r="AJ16"/>
  <c r="AL2"/>
  <c r="AJ40" i="5"/>
  <c r="AJ16"/>
  <c r="AJ30"/>
  <c r="AL40" i="13" l="1"/>
  <c r="AL30"/>
  <c r="AL16"/>
  <c r="AN2"/>
  <c r="AJ40" i="12"/>
  <c r="AJ30"/>
  <c r="AJ16"/>
  <c r="AL2"/>
  <c r="AL40" i="11"/>
  <c r="AL30"/>
  <c r="AL16"/>
  <c r="AN2"/>
  <c r="AL40" i="10"/>
  <c r="AL30"/>
  <c r="AL16"/>
  <c r="AN2"/>
  <c r="AL40" i="9"/>
  <c r="AL30"/>
  <c r="AL16"/>
  <c r="AN2"/>
  <c r="AL40" i="8"/>
  <c r="AL30"/>
  <c r="AL16"/>
  <c r="AN2"/>
  <c r="AL40" i="7"/>
  <c r="AL30"/>
  <c r="AL16"/>
  <c r="AN2"/>
  <c r="AL40" i="6"/>
  <c r="AL30"/>
  <c r="AL16"/>
  <c r="AN2"/>
  <c r="AL30" i="5"/>
  <c r="AL40"/>
  <c r="AL16"/>
  <c r="AN40" i="13" l="1"/>
  <c r="AN30"/>
  <c r="AN16"/>
  <c r="AP2"/>
  <c r="AL40" i="12"/>
  <c r="AL30"/>
  <c r="AL16"/>
  <c r="AN2"/>
  <c r="AN40" i="11"/>
  <c r="AN30"/>
  <c r="AN16"/>
  <c r="AP2"/>
  <c r="AN40" i="10"/>
  <c r="AN30"/>
  <c r="AN16"/>
  <c r="AP2"/>
  <c r="AN40" i="9"/>
  <c r="AN30"/>
  <c r="AN16"/>
  <c r="AP2"/>
  <c r="AN40" i="8"/>
  <c r="AN30"/>
  <c r="AN16"/>
  <c r="AP2"/>
  <c r="AN40" i="7"/>
  <c r="AN30"/>
  <c r="AN16"/>
  <c r="AP2"/>
  <c r="AN40" i="6"/>
  <c r="AN30"/>
  <c r="AN16"/>
  <c r="AP2"/>
  <c r="AN40" i="5"/>
  <c r="AN16"/>
  <c r="AN30"/>
  <c r="AP40" i="13" l="1"/>
  <c r="AP30"/>
  <c r="AP16"/>
  <c r="AR2"/>
  <c r="AN40" i="12"/>
  <c r="AN30"/>
  <c r="AN16"/>
  <c r="AP2"/>
  <c r="AP40" i="11"/>
  <c r="AP30"/>
  <c r="AP16"/>
  <c r="AR2"/>
  <c r="AP40" i="10"/>
  <c r="AP30"/>
  <c r="AP16"/>
  <c r="AR2"/>
  <c r="AP40" i="9"/>
  <c r="AP30"/>
  <c r="AP16"/>
  <c r="AR2"/>
  <c r="AP40" i="8"/>
  <c r="AP30"/>
  <c r="AP16"/>
  <c r="AR2"/>
  <c r="AP40" i="7"/>
  <c r="AP30"/>
  <c r="AP16"/>
  <c r="AR2"/>
  <c r="AP40" i="6"/>
  <c r="AP30"/>
  <c r="AP16"/>
  <c r="AR2"/>
  <c r="AP30" i="5"/>
  <c r="AP40"/>
  <c r="AP16"/>
  <c r="AR40" i="13" l="1"/>
  <c r="AR30"/>
  <c r="AR16"/>
  <c r="AT2"/>
  <c r="AP40" i="12"/>
  <c r="AP30"/>
  <c r="AP16"/>
  <c r="AR2"/>
  <c r="AR40" i="11"/>
  <c r="AR30"/>
  <c r="AR16"/>
  <c r="AT2"/>
  <c r="AR40" i="10"/>
  <c r="AR30"/>
  <c r="AR16"/>
  <c r="AT2"/>
  <c r="AR40" i="9"/>
  <c r="AR30"/>
  <c r="AR16"/>
  <c r="AT2"/>
  <c r="AR40" i="8"/>
  <c r="AR30"/>
  <c r="AR16"/>
  <c r="AT2"/>
  <c r="AR40" i="7"/>
  <c r="AR30"/>
  <c r="AR16"/>
  <c r="AT2"/>
  <c r="AR40" i="6"/>
  <c r="AR30"/>
  <c r="AR16"/>
  <c r="AT2"/>
  <c r="AT40" i="13" l="1"/>
  <c r="AT30"/>
  <c r="AT16"/>
  <c r="AR40" i="12"/>
  <c r="AR30"/>
  <c r="AR16"/>
  <c r="AT2"/>
  <c r="AT40" i="11"/>
  <c r="AT30"/>
  <c r="AT16"/>
  <c r="AT40" i="10"/>
  <c r="AT30"/>
  <c r="AT16"/>
  <c r="AT40" i="9"/>
  <c r="AT30"/>
  <c r="AT16"/>
  <c r="AT40" i="8"/>
  <c r="AT30"/>
  <c r="AT16"/>
  <c r="AT40" i="7"/>
  <c r="AT30"/>
  <c r="AT16"/>
  <c r="AT40" i="6"/>
  <c r="AT30"/>
  <c r="AT16"/>
  <c r="AT40" i="12" l="1"/>
  <c r="AT30"/>
  <c r="AT16"/>
</calcChain>
</file>

<file path=xl/sharedStrings.xml><?xml version="1.0" encoding="utf-8"?>
<sst xmlns="http://schemas.openxmlformats.org/spreadsheetml/2006/main" count="2296" uniqueCount="31">
  <si>
    <t>Dato</t>
  </si>
  <si>
    <t>Medarbejder</t>
  </si>
  <si>
    <t>Tot. Antal Sider</t>
  </si>
  <si>
    <t>To. Antal Sager</t>
  </si>
  <si>
    <t>Sider</t>
  </si>
  <si>
    <t>Sager</t>
  </si>
  <si>
    <t>Tot. Antal sider</t>
  </si>
  <si>
    <t>Tot. Antal sager</t>
  </si>
  <si>
    <t>Samlet for Januar</t>
  </si>
  <si>
    <t>Samlet for Februar</t>
  </si>
  <si>
    <t>Samlet for Marts</t>
  </si>
  <si>
    <t>Samlet for April</t>
  </si>
  <si>
    <t>Samlet for Maj</t>
  </si>
  <si>
    <t>Samlet for Juni</t>
  </si>
  <si>
    <t>Samlet for Juli</t>
  </si>
  <si>
    <t>Samlet for August</t>
  </si>
  <si>
    <t>Samlet for September</t>
  </si>
  <si>
    <t>Samlet for Oktober</t>
  </si>
  <si>
    <t>Samlet for November</t>
  </si>
  <si>
    <t>Samlet for December</t>
  </si>
  <si>
    <t>M1</t>
  </si>
  <si>
    <t>M2</t>
  </si>
  <si>
    <t>M3</t>
  </si>
  <si>
    <t>M4</t>
  </si>
  <si>
    <t>M5</t>
  </si>
  <si>
    <t>M6</t>
  </si>
  <si>
    <t>M7</t>
  </si>
  <si>
    <t>Opgave 1 + 2</t>
  </si>
  <si>
    <t>Opgave 3</t>
  </si>
  <si>
    <t>Opgave 4</t>
  </si>
  <si>
    <t>Opgave 1 - 4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</si>
</sst>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" fontId="0" fillId="0" borderId="0" xfId="0" applyNumberFormat="1"/>
    <xf numFmtId="0" fontId="0" fillId="0" borderId="0" xfId="0" applyBorder="1"/>
    <xf numFmtId="16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1" xfId="0" applyNumberFormat="1" applyBorder="1"/>
    <xf numFmtId="0" fontId="0" fillId="0" borderId="0" xfId="0" applyBorder="1" applyAlignment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Alignment="1"/>
    <xf numFmtId="0" fontId="0" fillId="0" borderId="4" xfId="0" applyBorder="1" applyAlignment="1"/>
    <xf numFmtId="16" fontId="0" fillId="0" borderId="3" xfId="0" applyNumberFormat="1" applyBorder="1"/>
    <xf numFmtId="0" fontId="0" fillId="2" borderId="3" xfId="0" applyFill="1" applyBorder="1"/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0" fillId="0" borderId="1" xfId="0" applyBorder="1" applyAlignment="1"/>
    <xf numFmtId="0" fontId="0" fillId="0" borderId="6" xfId="0" applyBorder="1" applyAlignment="1"/>
    <xf numFmtId="0" fontId="0" fillId="0" borderId="1" xfId="0" applyFont="1" applyFill="1" applyBorder="1"/>
    <xf numFmtId="0" fontId="1" fillId="0" borderId="1" xfId="0" applyFont="1" applyFill="1" applyBorder="1"/>
    <xf numFmtId="16" fontId="0" fillId="0" borderId="1" xfId="0" applyNumberFormat="1" applyFont="1" applyFill="1" applyBorder="1"/>
    <xf numFmtId="0" fontId="0" fillId="0" borderId="0" xfId="0" applyFont="1" applyFill="1" applyAlignment="1"/>
    <xf numFmtId="0" fontId="0" fillId="0" borderId="0" xfId="0" applyAlignment="1"/>
    <xf numFmtId="16" fontId="0" fillId="0" borderId="2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45"/>
  <sheetViews>
    <sheetView tabSelected="1" workbookViewId="0">
      <pane xSplit="1" topLeftCell="B1" activePane="topRight" state="frozen"/>
      <selection pane="topRight" activeCell="A36" sqref="A36"/>
    </sheetView>
  </sheetViews>
  <sheetFormatPr defaultRowHeight="15"/>
  <cols>
    <col min="1" max="1" width="15.7109375" bestFit="1" customWidth="1"/>
    <col min="2" max="43" width="8.7109375" customWidth="1"/>
    <col min="44" max="45" width="10.7109375" customWidth="1"/>
  </cols>
  <sheetData>
    <row r="1" spans="1:16380" s="2" customFormat="1" ht="15" customHeight="1" thickBot="1">
      <c r="A1" s="11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16380" s="1" customFormat="1" ht="15" customHeight="1">
      <c r="A2" s="15" t="s">
        <v>0</v>
      </c>
      <c r="B2" s="27">
        <v>40546</v>
      </c>
      <c r="C2" s="28"/>
      <c r="D2" s="29">
        <f>B2+1</f>
        <v>40547</v>
      </c>
      <c r="E2" s="28"/>
      <c r="F2" s="29">
        <f>D2+1</f>
        <v>40548</v>
      </c>
      <c r="G2" s="28"/>
      <c r="H2" s="29">
        <f>F2+1</f>
        <v>40549</v>
      </c>
      <c r="I2" s="28"/>
      <c r="J2" s="29">
        <f>H2+1</f>
        <v>40550</v>
      </c>
      <c r="K2" s="28"/>
      <c r="L2" s="29">
        <f>J2+3</f>
        <v>40553</v>
      </c>
      <c r="M2" s="28"/>
      <c r="N2" s="29">
        <f>L2+1</f>
        <v>40554</v>
      </c>
      <c r="O2" s="28"/>
      <c r="P2" s="29">
        <f>N2+1</f>
        <v>40555</v>
      </c>
      <c r="Q2" s="28"/>
      <c r="R2" s="29">
        <f>P2+1</f>
        <v>40556</v>
      </c>
      <c r="S2" s="28"/>
      <c r="T2" s="29">
        <f>R2+1</f>
        <v>40557</v>
      </c>
      <c r="U2" s="28"/>
      <c r="V2" s="29">
        <f>T2+3</f>
        <v>40560</v>
      </c>
      <c r="W2" s="28"/>
      <c r="X2" s="29">
        <f>V2+1</f>
        <v>40561</v>
      </c>
      <c r="Y2" s="28"/>
      <c r="Z2" s="29">
        <f>X2+1</f>
        <v>40562</v>
      </c>
      <c r="AA2" s="28"/>
      <c r="AB2" s="29">
        <f>Z2+1</f>
        <v>40563</v>
      </c>
      <c r="AC2" s="28"/>
      <c r="AD2" s="29">
        <f>AB2+1</f>
        <v>40564</v>
      </c>
      <c r="AE2" s="28"/>
      <c r="AF2" s="29">
        <f>AD2+3</f>
        <v>40567</v>
      </c>
      <c r="AG2" s="28"/>
      <c r="AH2" s="29">
        <f>AF2+1</f>
        <v>40568</v>
      </c>
      <c r="AI2" s="28"/>
      <c r="AJ2" s="29">
        <f>AH2+1</f>
        <v>40569</v>
      </c>
      <c r="AK2" s="28"/>
      <c r="AL2" s="29">
        <f>AJ2+1</f>
        <v>40570</v>
      </c>
      <c r="AM2" s="28"/>
      <c r="AN2" s="29">
        <f>AL2+1</f>
        <v>40571</v>
      </c>
      <c r="AO2" s="28"/>
      <c r="AP2" s="29">
        <f>AN2+3</f>
        <v>40574</v>
      </c>
      <c r="AQ2" s="28"/>
      <c r="AR2" s="24" t="s">
        <v>8</v>
      </c>
      <c r="AS2" s="25"/>
    </row>
    <row r="3" spans="1:16380" ht="15" customHeight="1">
      <c r="A3" s="5"/>
      <c r="B3" s="12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</row>
    <row r="4" spans="1:16380" ht="15" customHeight="1">
      <c r="A4" s="4" t="s">
        <v>1</v>
      </c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16380" ht="15" customHeight="1">
      <c r="A5" s="4" t="s">
        <v>20</v>
      </c>
      <c r="B5" s="14">
        <f>32+12+150</f>
        <v>194</v>
      </c>
      <c r="C5" s="4"/>
      <c r="D5" s="4">
        <f>32+34</f>
        <v>66</v>
      </c>
      <c r="E5" s="4"/>
      <c r="F5" s="4">
        <f>0+60+0+0</f>
        <v>60</v>
      </c>
      <c r="G5" s="4"/>
      <c r="H5" s="4"/>
      <c r="I5" s="4"/>
      <c r="J5" s="4">
        <f>54+304</f>
        <v>358</v>
      </c>
      <c r="K5" s="4"/>
      <c r="L5" s="4">
        <f>42+12</f>
        <v>54</v>
      </c>
      <c r="M5" s="4"/>
      <c r="N5" s="4">
        <f>52+54+222</f>
        <v>328</v>
      </c>
      <c r="O5" s="4"/>
      <c r="P5" s="4">
        <f>16+22+88+24+310+8</f>
        <v>468</v>
      </c>
      <c r="Q5" s="4"/>
      <c r="R5" s="4"/>
      <c r="S5" s="4"/>
      <c r="T5" s="4">
        <f>390</f>
        <v>390</v>
      </c>
      <c r="U5" s="4"/>
      <c r="V5" s="4">
        <f>6+242+222+74</f>
        <v>544</v>
      </c>
      <c r="W5" s="4"/>
      <c r="X5" s="4">
        <f>4+24+0+52+34</f>
        <v>114</v>
      </c>
      <c r="Y5" s="4"/>
      <c r="Z5" s="4">
        <f>52+210</f>
        <v>262</v>
      </c>
      <c r="AA5" s="4"/>
      <c r="AB5" s="4"/>
      <c r="AC5" s="4"/>
      <c r="AD5" s="4">
        <f>104+102+80+80+78</f>
        <v>444</v>
      </c>
      <c r="AE5" s="4"/>
      <c r="AF5" s="4">
        <f>104</f>
        <v>104</v>
      </c>
      <c r="AG5" s="4"/>
      <c r="AH5" s="4">
        <f>36+44+30+88</f>
        <v>198</v>
      </c>
      <c r="AI5" s="4"/>
      <c r="AJ5" s="4">
        <f>194</f>
        <v>194</v>
      </c>
      <c r="AK5" s="4"/>
      <c r="AL5" s="4"/>
      <c r="AM5" s="4"/>
      <c r="AN5" s="4">
        <f>32+68+4+116+60+46</f>
        <v>326</v>
      </c>
      <c r="AO5" s="4"/>
      <c r="AP5" s="4">
        <f>148+20</f>
        <v>168</v>
      </c>
      <c r="AQ5" s="4">
        <f>14+10</f>
        <v>24</v>
      </c>
      <c r="AR5" s="4">
        <f>SUM(AP5,AN5,AJ5,AH5,AF5,AD5,Z5,X5,V5,T5,P5,N5,L5,J5,F5,D5,B5,AL5,AB5,R5,H5)</f>
        <v>4272</v>
      </c>
      <c r="AS5" s="4">
        <f t="shared" ref="AS5:AS11" si="0">SUM(AQ5,AO5,AM5,AK5,AI5,AG5,AE5,AC5,AA5,Y5,W5,U5,S5,Q5,O5,M5,K5,I5,G5,E5,C5)</f>
        <v>24</v>
      </c>
    </row>
    <row r="6" spans="1:16380" ht="15" customHeight="1">
      <c r="A6" s="4" t="s">
        <v>21</v>
      </c>
      <c r="B6" s="14">
        <f>84+4</f>
        <v>88</v>
      </c>
      <c r="C6" s="4"/>
      <c r="D6" s="4">
        <f>60</f>
        <v>60</v>
      </c>
      <c r="E6" s="4"/>
      <c r="F6" s="4">
        <v>244</v>
      </c>
      <c r="G6" s="4"/>
      <c r="H6" s="4">
        <f>2+20+22+184</f>
        <v>228</v>
      </c>
      <c r="I6" s="4"/>
      <c r="J6" s="4">
        <f>38+0+0+234</f>
        <v>272</v>
      </c>
      <c r="K6" s="4"/>
      <c r="L6" s="4">
        <f>10+6+0+250</f>
        <v>266</v>
      </c>
      <c r="M6" s="4"/>
      <c r="N6" s="4">
        <f>72+6+24</f>
        <v>102</v>
      </c>
      <c r="O6" s="4"/>
      <c r="P6" s="4">
        <f>80</f>
        <v>80</v>
      </c>
      <c r="Q6" s="4"/>
      <c r="R6" s="4">
        <f>0+36+32+194+30+14</f>
        <v>306</v>
      </c>
      <c r="S6" s="4"/>
      <c r="T6" s="4"/>
      <c r="U6" s="4"/>
      <c r="V6" s="4">
        <f>10+8+24+36+132+118</f>
        <v>328</v>
      </c>
      <c r="W6" s="4"/>
      <c r="X6" s="4">
        <f>50+136+104</f>
        <v>290</v>
      </c>
      <c r="Y6" s="4"/>
      <c r="Z6" s="4">
        <f>10+114+118</f>
        <v>242</v>
      </c>
      <c r="AA6" s="4"/>
      <c r="AB6" s="4">
        <f>18+8+4+46+54+41+18</f>
        <v>189</v>
      </c>
      <c r="AC6" s="4"/>
      <c r="AD6" s="4"/>
      <c r="AE6" s="4"/>
      <c r="AF6" s="4">
        <f>18+16+10+92+2+40+172+38</f>
        <v>388</v>
      </c>
      <c r="AG6" s="4"/>
      <c r="AH6" s="4">
        <f>80</f>
        <v>80</v>
      </c>
      <c r="AI6" s="4"/>
      <c r="AJ6" s="4">
        <f>12+58+8+74+112</f>
        <v>264</v>
      </c>
      <c r="AK6" s="4"/>
      <c r="AL6" s="4">
        <f>60+96+48</f>
        <v>204</v>
      </c>
      <c r="AM6" s="4"/>
      <c r="AN6" s="4"/>
      <c r="AO6" s="4"/>
      <c r="AP6" s="4"/>
      <c r="AQ6" s="4"/>
      <c r="AR6" s="4">
        <f t="shared" ref="AR6:AR12" si="1">SUM(AP6,AN6,AJ6,AH6,AF6,AD6,Z6,X6,V6,T6,P6,N6,L6,J6,F6,D6,B6,AL6,AB6,R6,H6)</f>
        <v>3631</v>
      </c>
      <c r="AS6" s="4">
        <f t="shared" si="0"/>
        <v>0</v>
      </c>
    </row>
    <row r="7" spans="1:16380" ht="15" customHeight="1">
      <c r="A7" s="4" t="s">
        <v>22</v>
      </c>
      <c r="B7" s="14">
        <f>74</f>
        <v>74</v>
      </c>
      <c r="C7" s="4"/>
      <c r="D7" s="4">
        <f>18+2</f>
        <v>20</v>
      </c>
      <c r="E7" s="4"/>
      <c r="F7" s="4">
        <f>24+70</f>
        <v>94</v>
      </c>
      <c r="G7" s="4"/>
      <c r="H7" s="4">
        <f>6+130+32</f>
        <v>168</v>
      </c>
      <c r="I7" s="4"/>
      <c r="J7" s="4">
        <f>54+6+122</f>
        <v>182</v>
      </c>
      <c r="K7" s="4"/>
      <c r="L7" s="6">
        <f>52+26</f>
        <v>78</v>
      </c>
      <c r="M7" s="4"/>
      <c r="N7" s="4">
        <f>6+74</f>
        <v>80</v>
      </c>
      <c r="O7" s="4"/>
      <c r="P7" s="4">
        <f>152</f>
        <v>152</v>
      </c>
      <c r="Q7" s="4"/>
      <c r="R7" s="4">
        <f>12+90</f>
        <v>102</v>
      </c>
      <c r="S7" s="4"/>
      <c r="T7" s="4">
        <f>24+118</f>
        <v>142</v>
      </c>
      <c r="U7" s="4"/>
      <c r="V7" s="4">
        <f>60</f>
        <v>60</v>
      </c>
      <c r="W7" s="4"/>
      <c r="X7" s="4"/>
      <c r="Y7" s="4"/>
      <c r="Z7" s="4">
        <f>34+108</f>
        <v>142</v>
      </c>
      <c r="AA7" s="4"/>
      <c r="AB7" s="4">
        <f>128</f>
        <v>128</v>
      </c>
      <c r="AC7" s="4"/>
      <c r="AD7" s="4">
        <f>58+6</f>
        <v>64</v>
      </c>
      <c r="AE7" s="4"/>
      <c r="AF7" s="4">
        <f>82</f>
        <v>82</v>
      </c>
      <c r="AG7" s="4"/>
      <c r="AH7" s="4">
        <f>60</f>
        <v>60</v>
      </c>
      <c r="AI7" s="4"/>
      <c r="AJ7" s="4">
        <f>76</f>
        <v>76</v>
      </c>
      <c r="AK7" s="4"/>
      <c r="AL7" s="4">
        <f>84+84+60</f>
        <v>228</v>
      </c>
      <c r="AM7" s="4"/>
      <c r="AN7" s="4"/>
      <c r="AO7" s="4"/>
      <c r="AP7" s="4">
        <f>14+14+18+8</f>
        <v>54</v>
      </c>
      <c r="AQ7" s="4">
        <f>2+4+8+3</f>
        <v>17</v>
      </c>
      <c r="AR7" s="4">
        <f t="shared" si="1"/>
        <v>1986</v>
      </c>
      <c r="AS7" s="4">
        <f t="shared" si="0"/>
        <v>17</v>
      </c>
    </row>
    <row r="8" spans="1:16380" ht="15" customHeight="1">
      <c r="A8" s="4" t="s">
        <v>23</v>
      </c>
      <c r="B8" s="14">
        <f>164</f>
        <v>164</v>
      </c>
      <c r="C8" s="4"/>
      <c r="D8" s="4">
        <f>136+124</f>
        <v>260</v>
      </c>
      <c r="E8" s="4"/>
      <c r="F8" s="4">
        <f>278</f>
        <v>278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>
        <f t="shared" si="1"/>
        <v>702</v>
      </c>
      <c r="AS8" s="4">
        <f t="shared" si="0"/>
        <v>0</v>
      </c>
    </row>
    <row r="9" spans="1:16380" ht="15" customHeight="1">
      <c r="A9" s="4" t="s">
        <v>24</v>
      </c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f>56</f>
        <v>56</v>
      </c>
      <c r="AQ9" s="4">
        <f>10</f>
        <v>10</v>
      </c>
      <c r="AR9" s="4">
        <f t="shared" si="1"/>
        <v>56</v>
      </c>
      <c r="AS9" s="4">
        <f t="shared" si="0"/>
        <v>10</v>
      </c>
    </row>
    <row r="10" spans="1:16380" ht="15" customHeight="1">
      <c r="A10" s="4" t="s">
        <v>25</v>
      </c>
      <c r="B10" s="1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>
        <f t="shared" si="1"/>
        <v>0</v>
      </c>
      <c r="AS10" s="4">
        <f t="shared" si="0"/>
        <v>0</v>
      </c>
    </row>
    <row r="11" spans="1:16380" ht="15" customHeight="1">
      <c r="A11" s="4" t="s">
        <v>26</v>
      </c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>0+24+118+242+74</f>
        <v>458</v>
      </c>
      <c r="U11" s="4"/>
      <c r="V11" s="4"/>
      <c r="W11" s="4"/>
      <c r="X11" s="4"/>
      <c r="Y11" s="4"/>
      <c r="Z11" s="4">
        <f>0</f>
        <v>0</v>
      </c>
      <c r="AA11" s="4"/>
      <c r="AB11" s="4"/>
      <c r="AC11" s="4"/>
      <c r="AD11" s="4">
        <f>0+40</f>
        <v>40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f t="shared" si="1"/>
        <v>498</v>
      </c>
      <c r="AS11" s="4">
        <f t="shared" si="0"/>
        <v>0</v>
      </c>
    </row>
    <row r="12" spans="1:16380" ht="15" customHeight="1">
      <c r="A12" s="4" t="s">
        <v>2</v>
      </c>
      <c r="B12" s="14">
        <f t="shared" ref="B12" si="2">SUM(B5:B11)</f>
        <v>520</v>
      </c>
      <c r="C12" s="5"/>
      <c r="D12" s="4">
        <f t="shared" ref="D12" si="3">SUM(D5:D11)</f>
        <v>406</v>
      </c>
      <c r="E12" s="5"/>
      <c r="F12" s="4">
        <f t="shared" ref="F12" si="4">SUM(F5:F11)</f>
        <v>676</v>
      </c>
      <c r="G12" s="5"/>
      <c r="H12" s="4">
        <f t="shared" ref="H12" si="5">SUM(H5:H11)</f>
        <v>396</v>
      </c>
      <c r="I12" s="5"/>
      <c r="J12" s="4">
        <f t="shared" ref="J12" si="6">SUM(J5:J11)</f>
        <v>812</v>
      </c>
      <c r="K12" s="5"/>
      <c r="L12" s="4">
        <f t="shared" ref="L12" si="7">SUM(L5:L11)</f>
        <v>398</v>
      </c>
      <c r="M12" s="5"/>
      <c r="N12" s="4">
        <f t="shared" ref="N12" si="8">SUM(N5:N11)</f>
        <v>510</v>
      </c>
      <c r="O12" s="5"/>
      <c r="P12" s="4">
        <f t="shared" ref="P12" si="9">SUM(P5:P11)</f>
        <v>700</v>
      </c>
      <c r="Q12" s="5"/>
      <c r="R12" s="4">
        <f t="shared" ref="R12" si="10">SUM(R5:R11)</f>
        <v>408</v>
      </c>
      <c r="S12" s="5"/>
      <c r="T12" s="4">
        <f t="shared" ref="T12" si="11">SUM(T5:T11)</f>
        <v>990</v>
      </c>
      <c r="U12" s="5"/>
      <c r="V12" s="4">
        <f t="shared" ref="V12" si="12">SUM(V5:V11)</f>
        <v>932</v>
      </c>
      <c r="W12" s="5"/>
      <c r="X12" s="4">
        <f t="shared" ref="X12" si="13">SUM(X5:X11)</f>
        <v>404</v>
      </c>
      <c r="Y12" s="5"/>
      <c r="Z12" s="4">
        <f t="shared" ref="Z12" si="14">SUM(Z5:Z11)</f>
        <v>646</v>
      </c>
      <c r="AA12" s="5"/>
      <c r="AB12" s="4">
        <f t="shared" ref="AB12" si="15">SUM(AB5:AB11)</f>
        <v>317</v>
      </c>
      <c r="AC12" s="5"/>
      <c r="AD12" s="4">
        <f t="shared" ref="AD12" si="16">SUM(AD5:AD11)</f>
        <v>548</v>
      </c>
      <c r="AE12" s="5"/>
      <c r="AF12" s="4">
        <f t="shared" ref="AF12" si="17">SUM(AF5:AF11)</f>
        <v>574</v>
      </c>
      <c r="AG12" s="5"/>
      <c r="AH12" s="4">
        <f t="shared" ref="AH12" si="18">SUM(AH5:AH11)</f>
        <v>338</v>
      </c>
      <c r="AI12" s="5"/>
      <c r="AJ12" s="4">
        <f t="shared" ref="AJ12" si="19">SUM(AJ5:AJ11)</f>
        <v>534</v>
      </c>
      <c r="AK12" s="5"/>
      <c r="AL12" s="4">
        <f t="shared" ref="AL12" si="20">SUM(AL5:AL11)</f>
        <v>432</v>
      </c>
      <c r="AM12" s="5"/>
      <c r="AN12" s="4">
        <f t="shared" ref="AN12" si="21">SUM(AN5:AN11)</f>
        <v>326</v>
      </c>
      <c r="AO12" s="5"/>
      <c r="AP12" s="4">
        <f t="shared" ref="AP12" si="22">SUM(AP5:AP11)</f>
        <v>278</v>
      </c>
      <c r="AQ12" s="5"/>
      <c r="AR12" s="4">
        <f t="shared" si="1"/>
        <v>11145</v>
      </c>
      <c r="AS12" s="5"/>
    </row>
    <row r="13" spans="1:16380" ht="15" customHeight="1">
      <c r="A13" s="4" t="s">
        <v>3</v>
      </c>
      <c r="B13" s="13"/>
      <c r="C13" s="4">
        <f t="shared" ref="C13" si="23">SUM(C5:C11)</f>
        <v>0</v>
      </c>
      <c r="D13" s="5"/>
      <c r="E13" s="4">
        <f t="shared" ref="E13" si="24">SUM(E5:E11)</f>
        <v>0</v>
      </c>
      <c r="F13" s="5"/>
      <c r="G13" s="4">
        <f t="shared" ref="G13" si="25">SUM(G5:G11)</f>
        <v>0</v>
      </c>
      <c r="H13" s="5"/>
      <c r="I13" s="4">
        <f t="shared" ref="I13" si="26">SUM(I5:I11)</f>
        <v>0</v>
      </c>
      <c r="J13" s="5"/>
      <c r="K13" s="4">
        <f t="shared" ref="K13" si="27">SUM(K5:K11)</f>
        <v>0</v>
      </c>
      <c r="L13" s="5"/>
      <c r="M13" s="4">
        <f t="shared" ref="M13" si="28">SUM(M5:M11)</f>
        <v>0</v>
      </c>
      <c r="N13" s="5"/>
      <c r="O13" s="4">
        <f t="shared" ref="O13" si="29">SUM(O5:O11)</f>
        <v>0</v>
      </c>
      <c r="P13" s="5"/>
      <c r="Q13" s="4">
        <f t="shared" ref="Q13" si="30">SUM(Q5:Q11)</f>
        <v>0</v>
      </c>
      <c r="R13" s="5"/>
      <c r="S13" s="4">
        <f t="shared" ref="S13" si="31">SUM(S5:S11)</f>
        <v>0</v>
      </c>
      <c r="T13" s="5"/>
      <c r="U13" s="4">
        <f t="shared" ref="U13" si="32">SUM(U5:U11)</f>
        <v>0</v>
      </c>
      <c r="V13" s="5"/>
      <c r="W13" s="4">
        <f t="shared" ref="W13" si="33">SUM(W5:W11)</f>
        <v>0</v>
      </c>
      <c r="X13" s="5"/>
      <c r="Y13" s="4">
        <f t="shared" ref="Y13" si="34">SUM(Y5:Y11)</f>
        <v>0</v>
      </c>
      <c r="Z13" s="5"/>
      <c r="AA13" s="4">
        <f t="shared" ref="AA13" si="35">SUM(AA5:AA11)</f>
        <v>0</v>
      </c>
      <c r="AB13" s="5"/>
      <c r="AC13" s="4">
        <f t="shared" ref="AC13" si="36">SUM(AC5:AC11)</f>
        <v>0</v>
      </c>
      <c r="AD13" s="5"/>
      <c r="AE13" s="4">
        <f t="shared" ref="AE13" si="37">SUM(AE5:AE11)</f>
        <v>0</v>
      </c>
      <c r="AF13" s="5"/>
      <c r="AG13" s="4">
        <f t="shared" ref="AG13:AI13" si="38">SUM(AG5:AG11)</f>
        <v>0</v>
      </c>
      <c r="AH13" s="5"/>
      <c r="AI13" s="4">
        <f t="shared" si="38"/>
        <v>0</v>
      </c>
      <c r="AJ13" s="5"/>
      <c r="AK13" s="4">
        <f t="shared" ref="AK13" si="39">SUM(AK5:AK11)</f>
        <v>0</v>
      </c>
      <c r="AL13" s="5"/>
      <c r="AM13" s="4">
        <f t="shared" ref="AM13" si="40">SUM(AM5:AM11)</f>
        <v>0</v>
      </c>
      <c r="AN13" s="5"/>
      <c r="AO13" s="4">
        <f t="shared" ref="AO13" si="41">SUM(AO5:AO11)</f>
        <v>0</v>
      </c>
      <c r="AP13" s="5"/>
      <c r="AQ13" s="4">
        <f t="shared" ref="AQ13" si="42">SUM(AQ5:AQ11)</f>
        <v>51</v>
      </c>
      <c r="AR13" s="5"/>
      <c r="AS13" s="4">
        <f>SUM(AQ13,AO13,AM13,AK13,AI13,AG13,AE13,AC13,AA13,Y13,W13,U13,S13,Q13,O13,M13,K13,I13,G13,E13,C13)</f>
        <v>51</v>
      </c>
    </row>
    <row r="14" spans="1:16380" ht="15" customHeight="1" thickBot="1">
      <c r="AR14" s="8"/>
      <c r="AS14" s="8"/>
    </row>
    <row r="15" spans="1:16380" ht="15" customHeight="1" thickBot="1">
      <c r="A15" s="16" t="s">
        <v>28</v>
      </c>
    </row>
    <row r="16" spans="1:16380" ht="15" customHeight="1">
      <c r="A16" s="15" t="s">
        <v>0</v>
      </c>
      <c r="B16" s="27">
        <f>B2</f>
        <v>40546</v>
      </c>
      <c r="C16" s="28"/>
      <c r="D16" s="29">
        <f>D2</f>
        <v>40547</v>
      </c>
      <c r="E16" s="28"/>
      <c r="F16" s="29">
        <f t="shared" ref="F16" si="43">F2</f>
        <v>40548</v>
      </c>
      <c r="G16" s="28"/>
      <c r="H16" s="29">
        <f t="shared" ref="H16" si="44">H2</f>
        <v>40549</v>
      </c>
      <c r="I16" s="28"/>
      <c r="J16" s="29">
        <f t="shared" ref="J16" si="45">J2</f>
        <v>40550</v>
      </c>
      <c r="K16" s="28"/>
      <c r="L16" s="29">
        <f t="shared" ref="L16" si="46">L2</f>
        <v>40553</v>
      </c>
      <c r="M16" s="28"/>
      <c r="N16" s="29">
        <f t="shared" ref="N16" si="47">N2</f>
        <v>40554</v>
      </c>
      <c r="O16" s="28"/>
      <c r="P16" s="29">
        <f t="shared" ref="P16" si="48">P2</f>
        <v>40555</v>
      </c>
      <c r="Q16" s="28"/>
      <c r="R16" s="29">
        <f t="shared" ref="R16" si="49">R2</f>
        <v>40556</v>
      </c>
      <c r="S16" s="28"/>
      <c r="T16" s="29">
        <f t="shared" ref="T16" si="50">T2</f>
        <v>40557</v>
      </c>
      <c r="U16" s="28"/>
      <c r="V16" s="29">
        <f t="shared" ref="V16" si="51">V2</f>
        <v>40560</v>
      </c>
      <c r="W16" s="28"/>
      <c r="X16" s="29">
        <f t="shared" ref="X16" si="52">X2</f>
        <v>40561</v>
      </c>
      <c r="Y16" s="28"/>
      <c r="Z16" s="29">
        <f t="shared" ref="Z16" si="53">Z2</f>
        <v>40562</v>
      </c>
      <c r="AA16" s="28"/>
      <c r="AB16" s="29">
        <f t="shared" ref="AB16" si="54">AB2</f>
        <v>40563</v>
      </c>
      <c r="AC16" s="28"/>
      <c r="AD16" s="29">
        <f t="shared" ref="AD16" si="55">AD2</f>
        <v>40564</v>
      </c>
      <c r="AE16" s="28"/>
      <c r="AF16" s="29">
        <f t="shared" ref="AF16" si="56">AF2</f>
        <v>40567</v>
      </c>
      <c r="AG16" s="28"/>
      <c r="AH16" s="29">
        <f t="shared" ref="AH16" si="57">AH2</f>
        <v>40568</v>
      </c>
      <c r="AI16" s="28"/>
      <c r="AJ16" s="29">
        <f t="shared" ref="AJ16" si="58">AJ2</f>
        <v>40569</v>
      </c>
      <c r="AK16" s="28"/>
      <c r="AL16" s="29">
        <f t="shared" ref="AL16" si="59">AL2</f>
        <v>40570</v>
      </c>
      <c r="AM16" s="28"/>
      <c r="AN16" s="29">
        <f t="shared" ref="AN16" si="60">AN2</f>
        <v>40571</v>
      </c>
      <c r="AO16" s="28"/>
      <c r="AP16" s="29">
        <f t="shared" ref="AP16:AR16" si="61">AP2</f>
        <v>40574</v>
      </c>
      <c r="AQ16" s="28"/>
      <c r="AR16" s="24" t="str">
        <f t="shared" si="61"/>
        <v>Samlet for Januar</v>
      </c>
      <c r="AS16" s="26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</row>
    <row r="17" spans="1:16381" ht="15" customHeight="1">
      <c r="A17" s="5"/>
      <c r="B17" s="12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</row>
    <row r="18" spans="1:16381" ht="15" customHeight="1">
      <c r="A18" s="4" t="s">
        <v>1</v>
      </c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16381" ht="15" customHeight="1">
      <c r="A19" s="4" t="s">
        <v>20</v>
      </c>
      <c r="B19" s="14"/>
      <c r="C19" s="4"/>
      <c r="D19" s="4">
        <v>34</v>
      </c>
      <c r="E19" s="4"/>
      <c r="F19" s="4">
        <f>8+8+32+2+6</f>
        <v>56</v>
      </c>
      <c r="G19" s="4"/>
      <c r="H19" s="4"/>
      <c r="I19" s="4"/>
      <c r="J19" s="4"/>
      <c r="K19" s="4"/>
      <c r="L19" s="4">
        <f>12+76+2+0+26</f>
        <v>116</v>
      </c>
      <c r="M19" s="4"/>
      <c r="N19" s="4"/>
      <c r="O19" s="4"/>
      <c r="P19" s="4"/>
      <c r="Q19" s="4"/>
      <c r="R19" s="4"/>
      <c r="S19" s="4"/>
      <c r="T19" s="4">
        <f>48+60+40</f>
        <v>148</v>
      </c>
      <c r="U19" s="4"/>
      <c r="V19" s="4"/>
      <c r="W19" s="4"/>
      <c r="X19" s="4">
        <f>90+72+6</f>
        <v>168</v>
      </c>
      <c r="Y19" s="4"/>
      <c r="Z19" s="4">
        <f>108+34+58+30</f>
        <v>230</v>
      </c>
      <c r="AA19" s="4"/>
      <c r="AB19" s="4">
        <f>48+2+30+8+0</f>
        <v>88</v>
      </c>
      <c r="AC19" s="4"/>
      <c r="AD19" s="4">
        <f>10</f>
        <v>10</v>
      </c>
      <c r="AE19" s="4"/>
      <c r="AF19" s="4">
        <f>78</f>
        <v>78</v>
      </c>
      <c r="AH19" s="4">
        <f>2+54+10</f>
        <v>66</v>
      </c>
      <c r="AI19" s="4"/>
      <c r="AJ19" s="4">
        <f>36+8</f>
        <v>44</v>
      </c>
      <c r="AK19" s="4"/>
      <c r="AL19" s="4"/>
      <c r="AM19" s="4"/>
      <c r="AN19" s="4">
        <f>76+52+36+2</f>
        <v>166</v>
      </c>
      <c r="AO19" s="4"/>
      <c r="AP19" s="4">
        <f>70</f>
        <v>70</v>
      </c>
      <c r="AQ19" s="4">
        <f>3</f>
        <v>3</v>
      </c>
      <c r="AR19" s="4">
        <f t="shared" ref="AR19:AR26" si="62">SUM(AP19,AN19,AJ19,AH19,AF19,AD19,Z19,X19,V19,T19,P19,N19,L19,J19,F19,D19,B19,AL19,AB19,R19,H19)</f>
        <v>1274</v>
      </c>
      <c r="AS19" s="4">
        <f t="shared" ref="AS19:AS25" si="63">SUM(AQ19,AO19,AM19,AK19,AI19,AG19,AE19,AC19,AA19,Y19,W19,U19,S19,Q19,O19,M19,K19,I19,G19,E19,C19)</f>
        <v>3</v>
      </c>
    </row>
    <row r="20" spans="1:16381" ht="15" customHeight="1">
      <c r="A20" s="4" t="s">
        <v>21</v>
      </c>
      <c r="B20" s="14"/>
      <c r="C20" s="4"/>
      <c r="D20" s="4">
        <f>172+32+68</f>
        <v>272</v>
      </c>
      <c r="E20" s="4"/>
      <c r="F20" s="4"/>
      <c r="G20" s="4"/>
      <c r="H20" s="4">
        <f>24+4+6+32+18</f>
        <v>84</v>
      </c>
      <c r="I20" s="4"/>
      <c r="J20" s="4">
        <f>36+14+14+106+30</f>
        <v>200</v>
      </c>
      <c r="K20" s="4"/>
      <c r="L20" s="4"/>
      <c r="M20" s="4"/>
      <c r="N20" s="4">
        <f>82+44+30+56+10</f>
        <v>222</v>
      </c>
      <c r="O20" s="4"/>
      <c r="P20" s="4">
        <f>112+16+26+42+6</f>
        <v>202</v>
      </c>
      <c r="Q20" s="4"/>
      <c r="R20" s="4">
        <f>54+34+10+16+22</f>
        <v>136</v>
      </c>
      <c r="S20" s="4"/>
      <c r="T20" s="4"/>
      <c r="U20" s="4"/>
      <c r="V20" s="4">
        <f>78+148+40+18+10+28+42</f>
        <v>364</v>
      </c>
      <c r="W20" s="4"/>
      <c r="X20" s="4">
        <f>24+44</f>
        <v>68</v>
      </c>
      <c r="Y20" s="4"/>
      <c r="Z20" s="4">
        <f>148</f>
        <v>148</v>
      </c>
      <c r="AA20" s="4"/>
      <c r="AB20" s="4"/>
      <c r="AC20" s="4"/>
      <c r="AD20" s="4"/>
      <c r="AE20" s="4"/>
      <c r="AF20" s="4">
        <f>74+58+64+126+90</f>
        <v>412</v>
      </c>
      <c r="AG20" s="4"/>
      <c r="AH20" s="4"/>
      <c r="AI20" s="4"/>
      <c r="AJ20" s="4">
        <f>4+8</f>
        <v>12</v>
      </c>
      <c r="AK20" s="4"/>
      <c r="AL20" s="4">
        <f>188+28+96+102+84</f>
        <v>498</v>
      </c>
      <c r="AM20" s="4"/>
      <c r="AN20" s="4"/>
      <c r="AO20" s="4"/>
      <c r="AP20" s="4">
        <f>88</f>
        <v>88</v>
      </c>
      <c r="AQ20" s="4">
        <f>6</f>
        <v>6</v>
      </c>
      <c r="AR20" s="4">
        <f t="shared" si="62"/>
        <v>2706</v>
      </c>
      <c r="AS20" s="4">
        <f t="shared" si="63"/>
        <v>6</v>
      </c>
    </row>
    <row r="21" spans="1:16381" ht="15" customHeight="1">
      <c r="A21" s="4" t="s">
        <v>22</v>
      </c>
      <c r="B21" s="14"/>
      <c r="C21" s="4"/>
      <c r="D21" s="4">
        <f>38+4</f>
        <v>42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f>32+26</f>
        <v>58</v>
      </c>
      <c r="AE21" s="4"/>
      <c r="AF21" s="4">
        <f>38</f>
        <v>38</v>
      </c>
      <c r="AG21" s="4"/>
      <c r="AH21" s="4"/>
      <c r="AI21" s="4"/>
      <c r="AJ21" s="4">
        <f>24</f>
        <v>24</v>
      </c>
      <c r="AK21" s="4"/>
      <c r="AL21" s="4"/>
      <c r="AM21" s="4"/>
      <c r="AN21" s="4">
        <f>30</f>
        <v>30</v>
      </c>
      <c r="AO21" s="4"/>
      <c r="AP21" s="4">
        <f>20</f>
        <v>20</v>
      </c>
      <c r="AQ21" s="4">
        <f>3</f>
        <v>3</v>
      </c>
      <c r="AR21" s="4">
        <f t="shared" si="62"/>
        <v>212</v>
      </c>
      <c r="AS21" s="4">
        <f t="shared" si="63"/>
        <v>3</v>
      </c>
    </row>
    <row r="22" spans="1:16381" ht="15" customHeight="1">
      <c r="A22" s="4" t="s">
        <v>23</v>
      </c>
      <c r="B22" s="1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>
        <f t="shared" si="62"/>
        <v>0</v>
      </c>
      <c r="AS22" s="4">
        <f t="shared" si="63"/>
        <v>0</v>
      </c>
    </row>
    <row r="23" spans="1:16381" ht="15" customHeight="1">
      <c r="A23" s="4" t="s">
        <v>24</v>
      </c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>
        <f t="shared" si="62"/>
        <v>0</v>
      </c>
      <c r="AS23" s="4">
        <f t="shared" si="63"/>
        <v>0</v>
      </c>
    </row>
    <row r="24" spans="1:16381" ht="15" customHeight="1">
      <c r="A24" s="4" t="s">
        <v>25</v>
      </c>
      <c r="B24" s="1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>
        <f t="shared" si="62"/>
        <v>0</v>
      </c>
      <c r="AS24" s="4">
        <f t="shared" si="63"/>
        <v>0</v>
      </c>
    </row>
    <row r="25" spans="1:16381" ht="15" customHeight="1">
      <c r="A25" s="4" t="s">
        <v>26</v>
      </c>
      <c r="B25" s="1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f>148+10</f>
        <v>158</v>
      </c>
      <c r="U25" s="4"/>
      <c r="V25" s="4"/>
      <c r="W25" s="4"/>
      <c r="X25" s="4"/>
      <c r="Y25" s="4"/>
      <c r="Z25" s="4"/>
      <c r="AA25" s="4"/>
      <c r="AB25" s="4"/>
      <c r="AC25" s="4"/>
      <c r="AD25" s="4">
        <f>58+126</f>
        <v>184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>
        <f t="shared" si="62"/>
        <v>342</v>
      </c>
      <c r="AS25" s="4">
        <f t="shared" si="63"/>
        <v>0</v>
      </c>
    </row>
    <row r="26" spans="1:16381" ht="15" customHeight="1">
      <c r="A26" s="4" t="s">
        <v>2</v>
      </c>
      <c r="B26" s="14">
        <f>SUM(B19:B25)</f>
        <v>0</v>
      </c>
      <c r="C26" s="5"/>
      <c r="D26" s="4">
        <f t="shared" ref="D26" si="64">SUM(D19:D25)</f>
        <v>348</v>
      </c>
      <c r="E26" s="5"/>
      <c r="F26" s="4">
        <f t="shared" ref="F26" si="65">SUM(F19:F25)</f>
        <v>56</v>
      </c>
      <c r="G26" s="5"/>
      <c r="H26" s="4">
        <f t="shared" ref="H26" si="66">SUM(H19:H25)</f>
        <v>84</v>
      </c>
      <c r="I26" s="5"/>
      <c r="J26" s="4">
        <f t="shared" ref="J26" si="67">SUM(J19:J25)</f>
        <v>200</v>
      </c>
      <c r="K26" s="5"/>
      <c r="L26" s="4">
        <f t="shared" ref="L26" si="68">SUM(L19:L25)</f>
        <v>116</v>
      </c>
      <c r="M26" s="5"/>
      <c r="N26" s="4">
        <f t="shared" ref="N26" si="69">SUM(N19:N25)</f>
        <v>222</v>
      </c>
      <c r="O26" s="5"/>
      <c r="P26" s="4">
        <f t="shared" ref="P26" si="70">SUM(P19:P25)</f>
        <v>202</v>
      </c>
      <c r="Q26" s="5"/>
      <c r="R26" s="4">
        <f t="shared" ref="R26" si="71">SUM(R19:R25)</f>
        <v>136</v>
      </c>
      <c r="S26" s="5"/>
      <c r="T26" s="4">
        <f t="shared" ref="T26" si="72">SUM(T19:T25)</f>
        <v>306</v>
      </c>
      <c r="U26" s="5"/>
      <c r="V26" s="4">
        <f t="shared" ref="V26" si="73">SUM(V19:V25)</f>
        <v>364</v>
      </c>
      <c r="W26" s="5"/>
      <c r="X26" s="4">
        <f t="shared" ref="X26" si="74">SUM(X19:X25)</f>
        <v>236</v>
      </c>
      <c r="Y26" s="5"/>
      <c r="Z26" s="4">
        <f t="shared" ref="Z26" si="75">SUM(Z19:Z25)</f>
        <v>378</v>
      </c>
      <c r="AA26" s="5"/>
      <c r="AB26" s="4">
        <f t="shared" ref="AB26" si="76">SUM(AB19:AB25)</f>
        <v>88</v>
      </c>
      <c r="AC26" s="5"/>
      <c r="AD26" s="4">
        <f t="shared" ref="AD26" si="77">SUM(AD19:AD25)</f>
        <v>252</v>
      </c>
      <c r="AE26" s="5"/>
      <c r="AF26" s="4">
        <f t="shared" ref="AF26" si="78">SUM(AF19:AF25)</f>
        <v>528</v>
      </c>
      <c r="AG26" s="5"/>
      <c r="AH26" s="4">
        <f>SUM(AH19:AH25)</f>
        <v>66</v>
      </c>
      <c r="AI26" s="5"/>
      <c r="AJ26" s="4">
        <f t="shared" ref="AJ26" si="79">SUM(AJ19:AJ25)</f>
        <v>80</v>
      </c>
      <c r="AK26" s="5"/>
      <c r="AL26" s="4">
        <f t="shared" ref="AL26" si="80">SUM(AL19:AL25)</f>
        <v>498</v>
      </c>
      <c r="AM26" s="5"/>
      <c r="AN26" s="4">
        <f t="shared" ref="AN26" si="81">SUM(AN19:AN25)</f>
        <v>196</v>
      </c>
      <c r="AO26" s="5"/>
      <c r="AP26" s="4">
        <f t="shared" ref="AP26" si="82">SUM(AP19:AP25)</f>
        <v>178</v>
      </c>
      <c r="AQ26" s="5"/>
      <c r="AR26" s="4">
        <f t="shared" si="62"/>
        <v>4534</v>
      </c>
      <c r="AS26" s="5"/>
    </row>
    <row r="27" spans="1:16381" ht="15" customHeight="1">
      <c r="A27" s="4" t="s">
        <v>3</v>
      </c>
      <c r="B27" s="13"/>
      <c r="C27" s="4">
        <f>SUM(C19:C25)</f>
        <v>0</v>
      </c>
      <c r="D27" s="5"/>
      <c r="E27" s="4">
        <f t="shared" ref="E27" si="83">SUM(E19:E25)</f>
        <v>0</v>
      </c>
      <c r="F27" s="5"/>
      <c r="G27" s="4">
        <f t="shared" ref="G27" si="84">SUM(G19:G25)</f>
        <v>0</v>
      </c>
      <c r="H27" s="5"/>
      <c r="I27" s="4">
        <f t="shared" ref="I27" si="85">SUM(I19:I25)</f>
        <v>0</v>
      </c>
      <c r="J27" s="5"/>
      <c r="K27" s="4">
        <f t="shared" ref="K27" si="86">SUM(K19:K25)</f>
        <v>0</v>
      </c>
      <c r="L27" s="5"/>
      <c r="M27" s="4">
        <f t="shared" ref="M27" si="87">SUM(M19:M25)</f>
        <v>0</v>
      </c>
      <c r="N27" s="5"/>
      <c r="O27" s="4">
        <f t="shared" ref="O27" si="88">SUM(O19:O25)</f>
        <v>0</v>
      </c>
      <c r="P27" s="5"/>
      <c r="Q27" s="4">
        <f t="shared" ref="Q27" si="89">SUM(Q19:Q25)</f>
        <v>0</v>
      </c>
      <c r="R27" s="5"/>
      <c r="S27" s="4">
        <f t="shared" ref="S27" si="90">SUM(S19:S25)</f>
        <v>0</v>
      </c>
      <c r="T27" s="5"/>
      <c r="U27" s="4">
        <f t="shared" ref="U27:W27" si="91">SUM(U19:U25)</f>
        <v>0</v>
      </c>
      <c r="V27" s="5"/>
      <c r="W27" s="4">
        <f t="shared" si="91"/>
        <v>0</v>
      </c>
      <c r="X27" s="5"/>
      <c r="Y27" s="4">
        <f t="shared" ref="Y27:AA27" si="92">SUM(Y19:Y25)</f>
        <v>0</v>
      </c>
      <c r="Z27" s="5"/>
      <c r="AA27" s="4">
        <f t="shared" si="92"/>
        <v>0</v>
      </c>
      <c r="AB27" s="5"/>
      <c r="AC27" s="4">
        <f t="shared" ref="AC27" si="93">SUM(AC19:AC25)</f>
        <v>0</v>
      </c>
      <c r="AD27" s="5"/>
      <c r="AE27" s="4">
        <f t="shared" ref="AE27:AG27" si="94">SUM(AE19:AE25)</f>
        <v>0</v>
      </c>
      <c r="AF27" s="5"/>
      <c r="AG27" s="4">
        <f t="shared" si="94"/>
        <v>0</v>
      </c>
      <c r="AH27" s="5"/>
      <c r="AI27" s="4">
        <f t="shared" ref="AI27" si="95">SUM(AI19:AI25)</f>
        <v>0</v>
      </c>
      <c r="AJ27" s="5"/>
      <c r="AK27" s="4">
        <f t="shared" ref="AK27" si="96">SUM(AK19:AK25)</f>
        <v>0</v>
      </c>
      <c r="AL27" s="5"/>
      <c r="AM27" s="4">
        <f t="shared" ref="AM27" si="97">SUM(AM19:AM25)</f>
        <v>0</v>
      </c>
      <c r="AN27" s="5"/>
      <c r="AO27" s="4">
        <f t="shared" ref="AO27:AQ27" si="98">SUM(AO19:AO25)</f>
        <v>0</v>
      </c>
      <c r="AP27" s="5"/>
      <c r="AQ27" s="4">
        <f t="shared" si="98"/>
        <v>12</v>
      </c>
      <c r="AR27" s="5"/>
      <c r="AS27" s="4">
        <f>SUM(AQ27,AO27,AM27,AK27,AI27,AG27,AE27,AC27,AA27,Y27,W27,U27,S27,Q27,O27,M27,K27,I27,G27,E27,C27)</f>
        <v>12</v>
      </c>
    </row>
    <row r="28" spans="1:16381" ht="15" customHeight="1" thickBot="1"/>
    <row r="29" spans="1:16381" ht="15" customHeight="1" thickBot="1">
      <c r="A29" s="16" t="s">
        <v>29</v>
      </c>
    </row>
    <row r="30" spans="1:16381" ht="15" customHeight="1">
      <c r="A30" s="15" t="s">
        <v>0</v>
      </c>
      <c r="B30" s="27">
        <f>B2</f>
        <v>40546</v>
      </c>
      <c r="C30" s="28"/>
      <c r="D30" s="29">
        <f t="shared" ref="D30" si="99">D2</f>
        <v>40547</v>
      </c>
      <c r="E30" s="28"/>
      <c r="F30" s="29">
        <f t="shared" ref="F30" si="100">F2</f>
        <v>40548</v>
      </c>
      <c r="G30" s="28"/>
      <c r="H30" s="29">
        <f t="shared" ref="H30" si="101">H2</f>
        <v>40549</v>
      </c>
      <c r="I30" s="28"/>
      <c r="J30" s="29">
        <f t="shared" ref="J30" si="102">J2</f>
        <v>40550</v>
      </c>
      <c r="K30" s="28"/>
      <c r="L30" s="29">
        <f t="shared" ref="L30" si="103">L2</f>
        <v>40553</v>
      </c>
      <c r="M30" s="28"/>
      <c r="N30" s="29">
        <f t="shared" ref="N30" si="104">N2</f>
        <v>40554</v>
      </c>
      <c r="O30" s="28"/>
      <c r="P30" s="29">
        <f t="shared" ref="P30" si="105">P2</f>
        <v>40555</v>
      </c>
      <c r="Q30" s="28"/>
      <c r="R30" s="29">
        <f t="shared" ref="R30" si="106">R2</f>
        <v>40556</v>
      </c>
      <c r="S30" s="28"/>
      <c r="T30" s="29">
        <f t="shared" ref="T30" si="107">T2</f>
        <v>40557</v>
      </c>
      <c r="U30" s="28"/>
      <c r="V30" s="29">
        <f t="shared" ref="V30" si="108">V2</f>
        <v>40560</v>
      </c>
      <c r="W30" s="28"/>
      <c r="X30" s="29">
        <f t="shared" ref="X30" si="109">X2</f>
        <v>40561</v>
      </c>
      <c r="Y30" s="28"/>
      <c r="Z30" s="29">
        <f t="shared" ref="Z30" si="110">Z2</f>
        <v>40562</v>
      </c>
      <c r="AA30" s="28"/>
      <c r="AB30" s="29">
        <f t="shared" ref="AB30" si="111">AB2</f>
        <v>40563</v>
      </c>
      <c r="AC30" s="28"/>
      <c r="AD30" s="29">
        <f t="shared" ref="AD30" si="112">AD2</f>
        <v>40564</v>
      </c>
      <c r="AE30" s="28"/>
      <c r="AF30" s="29">
        <f t="shared" ref="AF30" si="113">AF2</f>
        <v>40567</v>
      </c>
      <c r="AG30" s="28"/>
      <c r="AH30" s="29">
        <f t="shared" ref="AH30" si="114">AH2</f>
        <v>40568</v>
      </c>
      <c r="AI30" s="28"/>
      <c r="AJ30" s="29">
        <f t="shared" ref="AJ30" si="115">AJ2</f>
        <v>40569</v>
      </c>
      <c r="AK30" s="28"/>
      <c r="AL30" s="29">
        <f t="shared" ref="AL30" si="116">AL2</f>
        <v>40570</v>
      </c>
      <c r="AM30" s="28"/>
      <c r="AN30" s="29">
        <f t="shared" ref="AN30" si="117">AN2</f>
        <v>40571</v>
      </c>
      <c r="AO30" s="28"/>
      <c r="AP30" s="29">
        <f t="shared" ref="AP30:AR30" si="118">AP2</f>
        <v>40574</v>
      </c>
      <c r="AQ30" s="28"/>
      <c r="AR30" s="24" t="str">
        <f t="shared" si="118"/>
        <v>Samlet for Januar</v>
      </c>
      <c r="AS30" s="26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</row>
    <row r="31" spans="1:16381" ht="15" customHeight="1">
      <c r="A31" s="5"/>
      <c r="B31" s="12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</row>
    <row r="32" spans="1:16381" ht="15" customHeight="1">
      <c r="A32" s="4" t="s">
        <v>1</v>
      </c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ht="15" customHeight="1">
      <c r="A33" s="4" t="s">
        <v>20</v>
      </c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f>3</f>
        <v>3</v>
      </c>
      <c r="Y33" s="4"/>
      <c r="Z33" s="4"/>
      <c r="AA33" s="4"/>
      <c r="AB33" s="4"/>
      <c r="AC33" s="4"/>
      <c r="AD33" s="4"/>
      <c r="AE33" s="4"/>
      <c r="AF33" s="4">
        <f>27+20+41+87+14+92+22+18+40+20+154</f>
        <v>535</v>
      </c>
      <c r="AG33" s="4"/>
      <c r="AH33" s="4"/>
      <c r="AI33" s="4"/>
      <c r="AJ33" s="4"/>
      <c r="AK33" s="4"/>
      <c r="AL33" s="4"/>
      <c r="AM33" s="4"/>
      <c r="AN33" s="4"/>
      <c r="AO33" s="4"/>
      <c r="AP33" s="4">
        <f>9+13+16+47+84+48+74</f>
        <v>291</v>
      </c>
      <c r="AQ33" s="4">
        <f>30</f>
        <v>30</v>
      </c>
      <c r="AR33" s="4">
        <f t="shared" ref="AR33:AR36" si="119">SUM(AP33,AN33,AJ33,AH33,AF33,AD33,Z33,X33,V33,T33,P33,N33,L33,J33,F33,D33,B33,AL33,AB33,R33,H33)</f>
        <v>829</v>
      </c>
      <c r="AS33" s="4">
        <f>SUM(AQ33,AO33,AM33,AK33,AI33,AG33,AE33,AC33,AA33,Y33,W33,U33,S33,Q33,O33,M33,K33,I33,G33,E33,C33)</f>
        <v>30</v>
      </c>
    </row>
    <row r="34" spans="1:45" ht="15" customHeight="1">
      <c r="A34" s="4" t="s">
        <v>21</v>
      </c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f>21+6+22+20+16+12+32+34+49+44+34+22+28+32</f>
        <v>372</v>
      </c>
      <c r="Q34" s="4"/>
      <c r="R34" s="4"/>
      <c r="S34" s="4"/>
      <c r="T34" s="4"/>
      <c r="U34" s="4"/>
      <c r="V34" s="4"/>
      <c r="W34" s="4"/>
      <c r="X34" s="4"/>
      <c r="Y34" s="4"/>
      <c r="Z34" s="4">
        <f>17+16+6+12+21+14+16+74+70+80+150+52+106+112+66+16</f>
        <v>828</v>
      </c>
      <c r="AA34" s="4"/>
      <c r="AB34" s="4">
        <f>41+36+58+98+142+134</f>
        <v>509</v>
      </c>
      <c r="AC34" s="4"/>
      <c r="AD34" s="4"/>
      <c r="AE34" s="4"/>
      <c r="AF34" s="4"/>
      <c r="AG34" s="4"/>
      <c r="AH34" s="4"/>
      <c r="AI34" s="4"/>
      <c r="AJ34" s="4">
        <f>52+16+42+16+46+84+110+110+60+78</f>
        <v>614</v>
      </c>
      <c r="AK34" s="4"/>
      <c r="AL34" s="4"/>
      <c r="AM34" s="4"/>
      <c r="AN34" s="4"/>
      <c r="AO34" s="4"/>
      <c r="AP34" s="4"/>
      <c r="AQ34" s="4"/>
      <c r="AR34" s="4">
        <f t="shared" si="119"/>
        <v>2323</v>
      </c>
      <c r="AS34" s="4">
        <f>SUM(AQ34,AO34,AM34,AK34,AI34,AG34,AE34,AC34,AA34,Y34,W34,U34,S34,Q34,O34,M34,K34,I34,G34,E34,C34)</f>
        <v>0</v>
      </c>
    </row>
    <row r="35" spans="1:45" ht="15" customHeight="1">
      <c r="A35" s="4" t="s">
        <v>22</v>
      </c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>
        <f>87</f>
        <v>87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>
        <f t="shared" si="119"/>
        <v>87</v>
      </c>
      <c r="AS35" s="4">
        <f>SUM(AQ35,AO35,AM35,AK35,AI35,AG35,AE35,AC35,AA35,Y35,W35,U35,S35,Q35,O35,M35,K35,I35,G35,E35,C35)</f>
        <v>0</v>
      </c>
    </row>
    <row r="36" spans="1:45" ht="15" customHeight="1">
      <c r="A36" s="4" t="s">
        <v>6</v>
      </c>
      <c r="B36" s="14">
        <f>SUM(B33:B35)</f>
        <v>0</v>
      </c>
      <c r="C36" s="5"/>
      <c r="D36" s="4">
        <f t="shared" ref="D36" si="120">SUM(D33:D35)</f>
        <v>0</v>
      </c>
      <c r="E36" s="5"/>
      <c r="F36" s="4">
        <f t="shared" ref="F36" si="121">SUM(F33:F35)</f>
        <v>0</v>
      </c>
      <c r="G36" s="5"/>
      <c r="H36" s="4">
        <f t="shared" ref="H36" si="122">SUM(H33:H35)</f>
        <v>0</v>
      </c>
      <c r="I36" s="5"/>
      <c r="J36" s="4">
        <f t="shared" ref="J36" si="123">SUM(J33:J35)</f>
        <v>0</v>
      </c>
      <c r="K36" s="5"/>
      <c r="L36" s="4">
        <f t="shared" ref="L36" si="124">SUM(L33:L35)</f>
        <v>0</v>
      </c>
      <c r="M36" s="5"/>
      <c r="N36" s="4">
        <f t="shared" ref="N36" si="125">SUM(N33:N35)</f>
        <v>0</v>
      </c>
      <c r="O36" s="5"/>
      <c r="P36" s="4">
        <f t="shared" ref="P36" si="126">SUM(P33:P35)</f>
        <v>372</v>
      </c>
      <c r="Q36" s="5"/>
      <c r="R36" s="4">
        <f t="shared" ref="R36" si="127">SUM(R33:R35)</f>
        <v>0</v>
      </c>
      <c r="S36" s="5"/>
      <c r="T36" s="4">
        <f t="shared" ref="T36" si="128">SUM(T33:T35)</f>
        <v>0</v>
      </c>
      <c r="U36" s="5"/>
      <c r="V36" s="4">
        <f t="shared" ref="V36" si="129">SUM(V33:V35)</f>
        <v>0</v>
      </c>
      <c r="W36" s="5"/>
      <c r="X36" s="4">
        <f t="shared" ref="X36" si="130">SUM(X33:X35)</f>
        <v>3</v>
      </c>
      <c r="Y36" s="5"/>
      <c r="Z36" s="4">
        <f t="shared" ref="Z36" si="131">SUM(Z33:Z35)</f>
        <v>828</v>
      </c>
      <c r="AA36" s="5"/>
      <c r="AB36" s="4">
        <f t="shared" ref="AB36" si="132">SUM(AB33:AB35)</f>
        <v>509</v>
      </c>
      <c r="AC36" s="5"/>
      <c r="AD36" s="4">
        <f t="shared" ref="AD36" si="133">SUM(AD33:AD35)</f>
        <v>87</v>
      </c>
      <c r="AE36" s="5"/>
      <c r="AF36" s="4">
        <f t="shared" ref="AF36" si="134">SUM(AF33:AF35)</f>
        <v>535</v>
      </c>
      <c r="AG36" s="5"/>
      <c r="AH36" s="4">
        <f t="shared" ref="AH36" si="135">SUM(AH33:AH35)</f>
        <v>0</v>
      </c>
      <c r="AI36" s="5"/>
      <c r="AJ36" s="4">
        <f t="shared" ref="AJ36" si="136">SUM(AJ33:AJ35)</f>
        <v>614</v>
      </c>
      <c r="AK36" s="5"/>
      <c r="AL36" s="4">
        <f t="shared" ref="AL36" si="137">SUM(AL33:AL35)</f>
        <v>0</v>
      </c>
      <c r="AM36" s="5"/>
      <c r="AN36" s="4">
        <f t="shared" ref="AN36" si="138">SUM(AN33:AN35)</f>
        <v>0</v>
      </c>
      <c r="AO36" s="5"/>
      <c r="AP36" s="4">
        <f t="shared" ref="AP36" si="139">SUM(AP33:AP35)</f>
        <v>291</v>
      </c>
      <c r="AQ36" s="5"/>
      <c r="AR36" s="4">
        <f t="shared" si="119"/>
        <v>3239</v>
      </c>
      <c r="AS36" s="5"/>
    </row>
    <row r="37" spans="1:45" ht="15" customHeight="1">
      <c r="A37" s="4" t="s">
        <v>7</v>
      </c>
      <c r="B37" s="13"/>
      <c r="C37" s="4">
        <f>SUM(C33:C35)</f>
        <v>0</v>
      </c>
      <c r="D37" s="5"/>
      <c r="E37" s="4">
        <f t="shared" ref="E37" si="140">SUM(E33:E35)</f>
        <v>0</v>
      </c>
      <c r="F37" s="5"/>
      <c r="G37" s="4">
        <f t="shared" ref="G37" si="141">SUM(G33:G35)</f>
        <v>0</v>
      </c>
      <c r="H37" s="5"/>
      <c r="I37" s="4">
        <f t="shared" ref="I37" si="142">SUM(I33:I35)</f>
        <v>0</v>
      </c>
      <c r="J37" s="5"/>
      <c r="K37" s="4">
        <f t="shared" ref="K37" si="143">SUM(K33:K35)</f>
        <v>0</v>
      </c>
      <c r="L37" s="5"/>
      <c r="M37" s="4">
        <f t="shared" ref="M37" si="144">SUM(M33:M35)</f>
        <v>0</v>
      </c>
      <c r="N37" s="5"/>
      <c r="O37" s="4">
        <f t="shared" ref="O37" si="145">SUM(O33:O35)</f>
        <v>0</v>
      </c>
      <c r="P37" s="5"/>
      <c r="Q37" s="4">
        <f t="shared" ref="Q37" si="146">SUM(Q33:Q35)</f>
        <v>0</v>
      </c>
      <c r="R37" s="5"/>
      <c r="S37" s="4">
        <f t="shared" ref="S37" si="147">SUM(S33:S35)</f>
        <v>0</v>
      </c>
      <c r="T37" s="5"/>
      <c r="U37" s="4">
        <f t="shared" ref="U37:W37" si="148">SUM(U33:U35)</f>
        <v>0</v>
      </c>
      <c r="V37" s="5"/>
      <c r="W37" s="4">
        <f t="shared" si="148"/>
        <v>0</v>
      </c>
      <c r="X37" s="5"/>
      <c r="Y37" s="4">
        <f t="shared" ref="Y37:AA37" si="149">SUM(Y33:Y35)</f>
        <v>0</v>
      </c>
      <c r="Z37" s="5"/>
      <c r="AA37" s="4">
        <f t="shared" si="149"/>
        <v>0</v>
      </c>
      <c r="AB37" s="5"/>
      <c r="AC37" s="4">
        <f t="shared" ref="AC37" si="150">SUM(AC33:AC35)</f>
        <v>0</v>
      </c>
      <c r="AD37" s="5"/>
      <c r="AE37" s="4">
        <f t="shared" ref="AE37:AG37" si="151">SUM(AE33:AE35)</f>
        <v>0</v>
      </c>
      <c r="AF37" s="5"/>
      <c r="AG37" s="4">
        <f t="shared" si="151"/>
        <v>0</v>
      </c>
      <c r="AH37" s="5"/>
      <c r="AI37" s="4">
        <f t="shared" ref="AI37" si="152">SUM(AI33:AI35)</f>
        <v>0</v>
      </c>
      <c r="AJ37" s="5"/>
      <c r="AK37" s="4">
        <f t="shared" ref="AK37" si="153">SUM(AK33:AK35)</f>
        <v>0</v>
      </c>
      <c r="AL37" s="5"/>
      <c r="AM37" s="4">
        <f t="shared" ref="AM37" si="154">SUM(AM33:AM35)</f>
        <v>0</v>
      </c>
      <c r="AN37" s="5"/>
      <c r="AO37" s="4">
        <f t="shared" ref="AO37:AQ37" si="155">SUM(AO33:AO35)</f>
        <v>0</v>
      </c>
      <c r="AP37" s="5"/>
      <c r="AQ37" s="4">
        <f t="shared" si="155"/>
        <v>30</v>
      </c>
      <c r="AR37" s="5"/>
      <c r="AS37" s="4">
        <f>SUM(AQ37,AO37,AM37,AK37,AI37,AG37,AE37,AC37,AA37,Y37,W37,U37,S37,Q37,O37,M37,K37,I37,G37,E37,C37)</f>
        <v>30</v>
      </c>
    </row>
    <row r="38" spans="1:45" ht="15" customHeight="1" thickBot="1"/>
    <row r="39" spans="1:45" ht="15" customHeight="1" thickBot="1">
      <c r="A39" s="16" t="s">
        <v>30</v>
      </c>
      <c r="B39" s="1"/>
      <c r="C39" s="1"/>
      <c r="D39" s="1"/>
      <c r="E39" s="1"/>
      <c r="F39" s="1"/>
      <c r="G39" s="1"/>
      <c r="H39" s="1"/>
      <c r="I39" s="1"/>
    </row>
    <row r="40" spans="1:45" ht="15" customHeight="1">
      <c r="A40" s="15" t="s">
        <v>0</v>
      </c>
      <c r="B40" s="27">
        <f>B2</f>
        <v>40546</v>
      </c>
      <c r="C40" s="28"/>
      <c r="D40" s="29">
        <f t="shared" ref="D40" si="156">D2</f>
        <v>40547</v>
      </c>
      <c r="E40" s="28"/>
      <c r="F40" s="29">
        <f t="shared" ref="F40" si="157">F2</f>
        <v>40548</v>
      </c>
      <c r="G40" s="28"/>
      <c r="H40" s="29">
        <f t="shared" ref="H40" si="158">H2</f>
        <v>40549</v>
      </c>
      <c r="I40" s="28"/>
      <c r="J40" s="29">
        <f t="shared" ref="J40" si="159">J2</f>
        <v>40550</v>
      </c>
      <c r="K40" s="28"/>
      <c r="L40" s="29">
        <f t="shared" ref="L40" si="160">L2</f>
        <v>40553</v>
      </c>
      <c r="M40" s="28"/>
      <c r="N40" s="29">
        <f t="shared" ref="N40" si="161">N2</f>
        <v>40554</v>
      </c>
      <c r="O40" s="28"/>
      <c r="P40" s="29">
        <f t="shared" ref="P40" si="162">P2</f>
        <v>40555</v>
      </c>
      <c r="Q40" s="28"/>
      <c r="R40" s="29">
        <f t="shared" ref="R40" si="163">R2</f>
        <v>40556</v>
      </c>
      <c r="S40" s="28"/>
      <c r="T40" s="29">
        <f t="shared" ref="T40" si="164">T2</f>
        <v>40557</v>
      </c>
      <c r="U40" s="28"/>
      <c r="V40" s="29">
        <f t="shared" ref="V40" si="165">V2</f>
        <v>40560</v>
      </c>
      <c r="W40" s="28"/>
      <c r="X40" s="29">
        <f t="shared" ref="X40" si="166">X2</f>
        <v>40561</v>
      </c>
      <c r="Y40" s="28"/>
      <c r="Z40" s="29">
        <f t="shared" ref="Z40" si="167">Z2</f>
        <v>40562</v>
      </c>
      <c r="AA40" s="28"/>
      <c r="AB40" s="29">
        <f t="shared" ref="AB40" si="168">AB2</f>
        <v>40563</v>
      </c>
      <c r="AC40" s="28"/>
      <c r="AD40" s="29">
        <f t="shared" ref="AD40" si="169">AD2</f>
        <v>40564</v>
      </c>
      <c r="AE40" s="28"/>
      <c r="AF40" s="29">
        <f t="shared" ref="AF40" si="170">AF2</f>
        <v>40567</v>
      </c>
      <c r="AG40" s="28"/>
      <c r="AH40" s="29">
        <f t="shared" ref="AH40" si="171">AH2</f>
        <v>40568</v>
      </c>
      <c r="AI40" s="28"/>
      <c r="AJ40" s="29">
        <f t="shared" ref="AJ40" si="172">AJ2</f>
        <v>40569</v>
      </c>
      <c r="AK40" s="28"/>
      <c r="AL40" s="29">
        <f t="shared" ref="AL40" si="173">AL2</f>
        <v>40570</v>
      </c>
      <c r="AM40" s="28"/>
      <c r="AN40" s="29">
        <f t="shared" ref="AN40" si="174">AN2</f>
        <v>40571</v>
      </c>
      <c r="AO40" s="28"/>
      <c r="AP40" s="29">
        <f t="shared" ref="AP40:AR40" si="175">AP2</f>
        <v>40574</v>
      </c>
      <c r="AQ40" s="28"/>
      <c r="AR40" s="24" t="str">
        <f t="shared" si="175"/>
        <v>Samlet for Januar</v>
      </c>
      <c r="AS40" s="26"/>
    </row>
    <row r="41" spans="1:45" ht="15" customHeight="1">
      <c r="A41" s="5"/>
      <c r="B41" s="12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</row>
    <row r="42" spans="1:45" ht="15" customHeight="1">
      <c r="A42" s="4" t="s">
        <v>2</v>
      </c>
      <c r="B42" s="14">
        <f t="shared" ref="B42" si="176">B12+B26+B36</f>
        <v>520</v>
      </c>
      <c r="C42" s="5"/>
      <c r="D42" s="4">
        <f t="shared" ref="D42" si="177">D12+D26+D36</f>
        <v>754</v>
      </c>
      <c r="E42" s="5"/>
      <c r="F42" s="4">
        <f t="shared" ref="F42" si="178">F12+F26+F36</f>
        <v>732</v>
      </c>
      <c r="G42" s="5"/>
      <c r="H42" s="4">
        <f t="shared" ref="H42" si="179">H12+H26+H36</f>
        <v>480</v>
      </c>
      <c r="I42" s="5"/>
      <c r="J42" s="4">
        <f t="shared" ref="J42" si="180">J12+J26+J36</f>
        <v>1012</v>
      </c>
      <c r="K42" s="5"/>
      <c r="L42" s="4">
        <f t="shared" ref="L42" si="181">L12+L26+L36</f>
        <v>514</v>
      </c>
      <c r="M42" s="5"/>
      <c r="N42" s="4">
        <f t="shared" ref="N42" si="182">N12+N26+N36</f>
        <v>732</v>
      </c>
      <c r="O42" s="5"/>
      <c r="P42" s="4">
        <f t="shared" ref="P42" si="183">P12+P26+P36</f>
        <v>1274</v>
      </c>
      <c r="Q42" s="5"/>
      <c r="R42" s="4">
        <f>R12+R26+R36</f>
        <v>544</v>
      </c>
      <c r="S42" s="5"/>
      <c r="T42" s="4">
        <f>T12+T26+T36</f>
        <v>1296</v>
      </c>
      <c r="U42" s="5"/>
      <c r="V42" s="4">
        <f>V12+V26+V36</f>
        <v>1296</v>
      </c>
      <c r="W42" s="5"/>
      <c r="X42" s="4">
        <f>X12+X26+X36</f>
        <v>643</v>
      </c>
      <c r="Y42" s="5"/>
      <c r="Z42" s="4">
        <f>Z12+Z26+Z36</f>
        <v>1852</v>
      </c>
      <c r="AA42" s="5"/>
      <c r="AB42" s="4">
        <f>AB12+AB26+AB36</f>
        <v>914</v>
      </c>
      <c r="AC42" s="5"/>
      <c r="AD42" s="4">
        <f>AD12+AD26+AD36</f>
        <v>887</v>
      </c>
      <c r="AE42" s="5"/>
      <c r="AF42" s="4">
        <f>AF12+AF26+AF36</f>
        <v>1637</v>
      </c>
      <c r="AG42" s="5"/>
      <c r="AH42" s="4">
        <f>AH12+AH26+AH36</f>
        <v>404</v>
      </c>
      <c r="AI42" s="5"/>
      <c r="AJ42" s="4">
        <f>AJ12+AJ26+AJ36</f>
        <v>1228</v>
      </c>
      <c r="AK42" s="5"/>
      <c r="AL42" s="4">
        <f>AL12+AL26+AL36</f>
        <v>930</v>
      </c>
      <c r="AM42" s="5"/>
      <c r="AN42" s="4">
        <f>AN12+AN26+AN36</f>
        <v>522</v>
      </c>
      <c r="AO42" s="5"/>
      <c r="AP42" s="4">
        <f>AP12+AP26+AP36</f>
        <v>747</v>
      </c>
      <c r="AQ42" s="5"/>
      <c r="AR42" s="4">
        <f>SUM(AP42,AN42,AJ42,AH42,AF42,AD42,Z42,X42,V42,T42,P42,N42,L42,J42,F42,D42,B42,AL42,AB42,R42,H42)</f>
        <v>18918</v>
      </c>
      <c r="AS42" s="5"/>
    </row>
    <row r="43" spans="1:45" ht="15" customHeight="1">
      <c r="A43" s="4" t="s">
        <v>3</v>
      </c>
      <c r="B43" s="13"/>
      <c r="C43" s="4">
        <f t="shared" ref="C43" si="184">C13+C27+C37</f>
        <v>0</v>
      </c>
      <c r="D43" s="5"/>
      <c r="E43" s="4">
        <f t="shared" ref="E43" si="185">E13+E27+E37</f>
        <v>0</v>
      </c>
      <c r="F43" s="5"/>
      <c r="G43" s="4">
        <f t="shared" ref="G43" si="186">G13+G27+G37</f>
        <v>0</v>
      </c>
      <c r="H43" s="5"/>
      <c r="I43" s="4">
        <f t="shared" ref="I43" si="187">I13+I27+I37</f>
        <v>0</v>
      </c>
      <c r="J43" s="5"/>
      <c r="K43" s="4">
        <f t="shared" ref="K43" si="188">K13+K27+K37</f>
        <v>0</v>
      </c>
      <c r="L43" s="5"/>
      <c r="M43" s="4">
        <f t="shared" ref="M43" si="189">M13+M27+M37</f>
        <v>0</v>
      </c>
      <c r="N43" s="5"/>
      <c r="O43" s="4">
        <f t="shared" ref="O43" si="190">O13+O27+O37</f>
        <v>0</v>
      </c>
      <c r="P43" s="5"/>
      <c r="Q43" s="4">
        <f t="shared" ref="Q43" si="191">Q13+Q27+Q37</f>
        <v>0</v>
      </c>
      <c r="R43" s="5"/>
      <c r="S43" s="4">
        <f>S13+S27+S37</f>
        <v>0</v>
      </c>
      <c r="T43" s="5"/>
      <c r="U43" s="4">
        <f>U13+U27+U37</f>
        <v>0</v>
      </c>
      <c r="V43" s="5"/>
      <c r="W43" s="4">
        <f>W13+W27+W37</f>
        <v>0</v>
      </c>
      <c r="X43" s="5"/>
      <c r="Y43" s="4">
        <f>Y13+Y27+Y37</f>
        <v>0</v>
      </c>
      <c r="Z43" s="5"/>
      <c r="AA43" s="4">
        <f>AA13+AA27+AA37</f>
        <v>0</v>
      </c>
      <c r="AB43" s="5"/>
      <c r="AC43" s="4">
        <f>AC13+AC27+AC37</f>
        <v>0</v>
      </c>
      <c r="AD43" s="5"/>
      <c r="AE43" s="4">
        <f>AE13+AE27+AE37</f>
        <v>0</v>
      </c>
      <c r="AF43" s="5"/>
      <c r="AG43" s="4">
        <f>AG13+AG27+AG37</f>
        <v>0</v>
      </c>
      <c r="AH43" s="5"/>
      <c r="AI43" s="4">
        <f>AI13+AI27+AI37</f>
        <v>0</v>
      </c>
      <c r="AJ43" s="5"/>
      <c r="AK43" s="4">
        <f>AK13+AK27+AK37</f>
        <v>0</v>
      </c>
      <c r="AL43" s="5"/>
      <c r="AM43" s="4">
        <f>AM13+AM27+AM37</f>
        <v>0</v>
      </c>
      <c r="AN43" s="5"/>
      <c r="AO43" s="4">
        <f>AO13+AO27+AO37</f>
        <v>0</v>
      </c>
      <c r="AP43" s="5"/>
      <c r="AQ43" s="4">
        <f>AQ13+AQ27+AQ37</f>
        <v>93</v>
      </c>
      <c r="AR43" s="5"/>
      <c r="AS43" s="4">
        <f>SUM(AQ43,AO43,AM43,AK43,AI43,AG43,AE43,AC43,AA43,Y43,W43,U43,S43,Q43,O43,M43,K43,I43,G43,E43,C43)</f>
        <v>93</v>
      </c>
    </row>
    <row r="44" spans="1:45" ht="15" customHeight="1"/>
    <row r="45" spans="1:45" ht="15" customHeight="1"/>
  </sheetData>
  <mergeCells count="88">
    <mergeCell ref="AJ40:AK40"/>
    <mergeCell ref="AL40:AM40"/>
    <mergeCell ref="AN40:AO40"/>
    <mergeCell ref="AP40:AQ40"/>
    <mergeCell ref="Z40:AA40"/>
    <mergeCell ref="AB40:AC40"/>
    <mergeCell ref="AD40:AE40"/>
    <mergeCell ref="AF40:AG40"/>
    <mergeCell ref="AH40:AI40"/>
    <mergeCell ref="AJ30:AK30"/>
    <mergeCell ref="AL30:AM30"/>
    <mergeCell ref="AN30:AO30"/>
    <mergeCell ref="AP30:AQ3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30:AA30"/>
    <mergeCell ref="AB30:AC30"/>
    <mergeCell ref="AD30:AE30"/>
    <mergeCell ref="AF30:AG30"/>
    <mergeCell ref="AH30:AI30"/>
    <mergeCell ref="AJ16:AK16"/>
    <mergeCell ref="AL16:AM16"/>
    <mergeCell ref="AN16:AO16"/>
    <mergeCell ref="AP16:AQ16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16:AA16"/>
    <mergeCell ref="AB16:AC16"/>
    <mergeCell ref="AD16:AE16"/>
    <mergeCell ref="AF16:AG16"/>
    <mergeCell ref="AH16:AI16"/>
    <mergeCell ref="AN2:AO2"/>
    <mergeCell ref="V2:W2"/>
    <mergeCell ref="AF2:AG2"/>
    <mergeCell ref="AP2:AQ2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B2:AC2"/>
    <mergeCell ref="AD2:AE2"/>
    <mergeCell ref="AH2:AI2"/>
    <mergeCell ref="AJ2:AK2"/>
    <mergeCell ref="AL2:AM2"/>
    <mergeCell ref="AR2:AS2"/>
    <mergeCell ref="AR16:AS16"/>
    <mergeCell ref="AR30:AS30"/>
    <mergeCell ref="AR40:AS40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X2:Y2"/>
    <mergeCell ref="Z2:AA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43"/>
  <sheetViews>
    <sheetView workbookViewId="0">
      <pane xSplit="1" topLeftCell="H1" activePane="topRight" state="frozen"/>
      <selection pane="topRight" activeCell="A35" sqref="A35"/>
    </sheetView>
  </sheetViews>
  <sheetFormatPr defaultColWidth="8.7109375" defaultRowHeight="15"/>
  <cols>
    <col min="1" max="1" width="15.7109375" bestFit="1" customWidth="1"/>
    <col min="2" max="41" width="8.7109375" customWidth="1"/>
    <col min="42" max="43" width="10.7109375" customWidth="1"/>
  </cols>
  <sheetData>
    <row r="1" spans="1:50" ht="15" customHeight="1" thickBot="1">
      <c r="A1" s="11" t="str">
        <f>Januar!A1</f>
        <v>Opgave 1 + 2</v>
      </c>
      <c r="B1" s="7"/>
      <c r="C1" s="7"/>
      <c r="J1" s="7"/>
      <c r="K1" s="7"/>
      <c r="T1" s="7"/>
      <c r="U1" s="7"/>
      <c r="AD1" s="7"/>
      <c r="AE1" s="7"/>
      <c r="AJ1" s="7"/>
      <c r="AK1" s="7"/>
      <c r="AL1" s="7"/>
      <c r="AM1" s="7"/>
      <c r="AN1" s="7"/>
      <c r="AO1" s="7"/>
      <c r="AP1" s="2"/>
      <c r="AQ1" s="2"/>
    </row>
    <row r="2" spans="1:50" s="9" customFormat="1" ht="15" customHeight="1">
      <c r="A2" s="18" t="str">
        <f>Januar!A2</f>
        <v>Dato</v>
      </c>
      <c r="B2" s="27">
        <v>40575</v>
      </c>
      <c r="C2" s="28"/>
      <c r="D2" s="29">
        <f>B2+1</f>
        <v>40576</v>
      </c>
      <c r="E2" s="28"/>
      <c r="F2" s="29">
        <f t="shared" ref="F2" si="0">D2+1</f>
        <v>40577</v>
      </c>
      <c r="G2" s="28"/>
      <c r="H2" s="29">
        <f t="shared" ref="H2" si="1">F2+1</f>
        <v>40578</v>
      </c>
      <c r="I2" s="28"/>
      <c r="J2" s="29">
        <f>H2+3</f>
        <v>40581</v>
      </c>
      <c r="K2" s="28"/>
      <c r="L2" s="29">
        <f t="shared" ref="L2" si="2">J2+1</f>
        <v>40582</v>
      </c>
      <c r="M2" s="28"/>
      <c r="N2" s="29">
        <f t="shared" ref="N2" si="3">L2+1</f>
        <v>40583</v>
      </c>
      <c r="O2" s="28"/>
      <c r="P2" s="29">
        <f t="shared" ref="P2" si="4">N2+1</f>
        <v>40584</v>
      </c>
      <c r="Q2" s="28"/>
      <c r="R2" s="29">
        <f t="shared" ref="R2" si="5">P2+1</f>
        <v>40585</v>
      </c>
      <c r="S2" s="28"/>
      <c r="T2" s="29">
        <f>R2+3</f>
        <v>40588</v>
      </c>
      <c r="U2" s="28"/>
      <c r="V2" s="29">
        <f t="shared" ref="V2" si="6">T2+1</f>
        <v>40589</v>
      </c>
      <c r="W2" s="28"/>
      <c r="X2" s="29">
        <f t="shared" ref="X2" si="7">V2+1</f>
        <v>40590</v>
      </c>
      <c r="Y2" s="28"/>
      <c r="Z2" s="29">
        <f t="shared" ref="Z2" si="8">X2+1</f>
        <v>40591</v>
      </c>
      <c r="AA2" s="28"/>
      <c r="AB2" s="29">
        <f t="shared" ref="AB2" si="9">Z2+1</f>
        <v>40592</v>
      </c>
      <c r="AC2" s="28"/>
      <c r="AD2" s="29">
        <f>AB2+3</f>
        <v>40595</v>
      </c>
      <c r="AE2" s="28"/>
      <c r="AF2" s="29">
        <f t="shared" ref="AF2" si="10">AD2+1</f>
        <v>40596</v>
      </c>
      <c r="AG2" s="28"/>
      <c r="AH2" s="29">
        <f t="shared" ref="AH2" si="11">AF2+1</f>
        <v>40597</v>
      </c>
      <c r="AI2" s="28"/>
      <c r="AJ2" s="29">
        <f t="shared" ref="AJ2" si="12">AH2+1</f>
        <v>40598</v>
      </c>
      <c r="AK2" s="28"/>
      <c r="AL2" s="29">
        <f t="shared" ref="AL2" si="13">AJ2+1</f>
        <v>40599</v>
      </c>
      <c r="AM2" s="28"/>
      <c r="AN2" s="29">
        <f>AL2+3</f>
        <v>40602</v>
      </c>
      <c r="AO2" s="28"/>
      <c r="AP2" s="30" t="s">
        <v>9</v>
      </c>
      <c r="AQ2" s="31"/>
    </row>
    <row r="3" spans="1:50" ht="15" customHeight="1">
      <c r="A3" s="5"/>
      <c r="B3" s="12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</row>
    <row r="4" spans="1:50" ht="15" customHeight="1">
      <c r="A4" s="17" t="str">
        <f>Januar!A4</f>
        <v>Medarbejder</v>
      </c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50" ht="15" customHeight="1">
      <c r="A5" s="17" t="str">
        <f>Januar!A5</f>
        <v>M1</v>
      </c>
      <c r="B5" s="14">
        <f>114+166+32</f>
        <v>312</v>
      </c>
      <c r="C5" s="4">
        <f>10+13+9</f>
        <v>32</v>
      </c>
      <c r="D5" s="4">
        <f>168+62</f>
        <v>230</v>
      </c>
      <c r="E5" s="4">
        <f>13</f>
        <v>13</v>
      </c>
      <c r="F5" s="4"/>
      <c r="G5" s="4"/>
      <c r="H5" s="4">
        <f>66+24</f>
        <v>90</v>
      </c>
      <c r="I5" s="4">
        <f>8+12</f>
        <v>20</v>
      </c>
      <c r="J5" s="4">
        <f>32+18</f>
        <v>50</v>
      </c>
      <c r="K5" s="4">
        <f>7+2</f>
        <v>9</v>
      </c>
      <c r="L5" s="4">
        <f>102+54</f>
        <v>156</v>
      </c>
      <c r="M5" s="4">
        <f>10+17</f>
        <v>27</v>
      </c>
      <c r="N5" s="4"/>
      <c r="O5" s="4"/>
      <c r="P5" s="4"/>
      <c r="Q5" s="4"/>
      <c r="R5" s="4">
        <f>36+12</f>
        <v>48</v>
      </c>
      <c r="S5" s="4">
        <f>5+6</f>
        <v>11</v>
      </c>
      <c r="T5" s="4">
        <f>138+190+48</f>
        <v>376</v>
      </c>
      <c r="U5" s="4">
        <f>36+1</f>
        <v>37</v>
      </c>
      <c r="V5" s="4">
        <v>110</v>
      </c>
      <c r="W5" s="4">
        <v>11</v>
      </c>
      <c r="X5" s="19">
        <f>122+150+47</f>
        <v>319</v>
      </c>
      <c r="Y5" s="19">
        <f>34+32+43+4</f>
        <v>113</v>
      </c>
      <c r="Z5" s="4"/>
      <c r="AA5" s="4"/>
      <c r="AB5" s="4">
        <f>82+14</f>
        <v>96</v>
      </c>
      <c r="AC5" s="4">
        <f>9+7</f>
        <v>16</v>
      </c>
      <c r="AD5" s="4">
        <f>6+140</f>
        <v>146</v>
      </c>
      <c r="AE5" s="4">
        <f>3+11</f>
        <v>14</v>
      </c>
      <c r="AF5" s="4">
        <v>60</v>
      </c>
      <c r="AG5" s="4">
        <v>5</v>
      </c>
      <c r="AH5" s="4">
        <f>98+10+44</f>
        <v>152</v>
      </c>
      <c r="AI5" s="4">
        <f>9+1+5</f>
        <v>15</v>
      </c>
      <c r="AJ5" s="4"/>
      <c r="AK5" s="4"/>
      <c r="AL5" s="4"/>
      <c r="AM5" s="4"/>
      <c r="AN5" s="4">
        <v>8</v>
      </c>
      <c r="AO5" s="4">
        <v>1</v>
      </c>
      <c r="AP5" s="4">
        <f>SUM(AN5,AL5,AH5,AF5,AD5,AB5,X5,V5,T5,R5,N5,L5,J5,H5,D5,B5,AJ5,Z5,P5,F5)</f>
        <v>2153</v>
      </c>
      <c r="AQ5" s="4">
        <f>SUM(AO5,AM5,AK5,AI5,AG5,AE5,AC5,AA5,Y5,W5,U5,S5,Q5,O5,M5,K5,I5,G5,E5,C5)</f>
        <v>324</v>
      </c>
      <c r="AS5" s="22"/>
      <c r="AT5" s="22"/>
      <c r="AU5" s="23"/>
      <c r="AV5" s="23"/>
      <c r="AW5" s="23"/>
      <c r="AX5" s="23"/>
    </row>
    <row r="6" spans="1:50" ht="15" customHeight="1">
      <c r="A6" s="17" t="str">
        <f>Januar!A6</f>
        <v>M2</v>
      </c>
      <c r="B6" s="14">
        <f>4+18</f>
        <v>22</v>
      </c>
      <c r="C6" s="4">
        <f>1+5</f>
        <v>6</v>
      </c>
      <c r="D6" s="4">
        <f>2+14+94+52+124</f>
        <v>286</v>
      </c>
      <c r="E6" s="4">
        <f>1+5+13+8+12</f>
        <v>39</v>
      </c>
      <c r="F6" s="4">
        <f>94+50+82</f>
        <v>226</v>
      </c>
      <c r="G6" s="4">
        <f>17+8+8</f>
        <v>33</v>
      </c>
      <c r="H6" s="6"/>
      <c r="I6" s="4"/>
      <c r="J6" s="4">
        <f>80+12+180</f>
        <v>272</v>
      </c>
      <c r="K6" s="4">
        <f>6+25</f>
        <v>31</v>
      </c>
      <c r="L6" s="4">
        <f>66</f>
        <v>66</v>
      </c>
      <c r="M6" s="4">
        <f>11</f>
        <v>11</v>
      </c>
      <c r="N6" s="4">
        <f>54+2</f>
        <v>56</v>
      </c>
      <c r="O6" s="4">
        <f>4+1</f>
        <v>5</v>
      </c>
      <c r="P6" s="4">
        <f>38+70</f>
        <v>108</v>
      </c>
      <c r="Q6" s="4">
        <f>9+7</f>
        <v>16</v>
      </c>
      <c r="R6" s="4"/>
      <c r="S6" s="4"/>
      <c r="T6" s="4"/>
      <c r="U6" s="4"/>
      <c r="V6" s="4"/>
      <c r="W6" s="4"/>
      <c r="X6" s="4"/>
      <c r="Y6" s="4"/>
      <c r="Z6" s="4">
        <v>84</v>
      </c>
      <c r="AA6" s="4">
        <v>16</v>
      </c>
      <c r="AB6" s="4">
        <v>30</v>
      </c>
      <c r="AC6" s="4">
        <v>7</v>
      </c>
      <c r="AD6" s="4"/>
      <c r="AE6" s="4"/>
      <c r="AF6" s="4">
        <v>80</v>
      </c>
      <c r="AG6" s="4">
        <v>24</v>
      </c>
      <c r="AH6" s="4">
        <f>2+10+228+142</f>
        <v>382</v>
      </c>
      <c r="AI6" s="4">
        <f>1+4+65+19</f>
        <v>89</v>
      </c>
      <c r="AJ6" s="4">
        <v>64</v>
      </c>
      <c r="AK6" s="4">
        <f>6+1</f>
        <v>7</v>
      </c>
      <c r="AL6" s="4"/>
      <c r="AM6" s="4"/>
      <c r="AN6" s="4">
        <v>94</v>
      </c>
      <c r="AO6" s="4">
        <v>11</v>
      </c>
      <c r="AP6" s="4">
        <f t="shared" ref="AP6:AP12" si="14">SUM(AN6,AL6,AH6,AF6,AD6,AB6,X6,V6,T6,R6,N6,L6,J6,H6,D6,B6,AJ6,Z6,P6,F6)</f>
        <v>1770</v>
      </c>
      <c r="AQ6" s="4">
        <f t="shared" ref="AQ6:AQ11" si="15">SUM(AO6,AM6,AK6,AI6,AG6,AE6,AC6,AA6,Y6,W6,U6,S6,Q6,O6,M6,K6,I6,G6,E6,C6)</f>
        <v>295</v>
      </c>
      <c r="AS6" s="22"/>
      <c r="AT6" s="22"/>
      <c r="AU6" s="23"/>
      <c r="AV6" s="23"/>
      <c r="AW6" s="23"/>
      <c r="AX6" s="23"/>
    </row>
    <row r="7" spans="1:50" ht="15" customHeight="1">
      <c r="A7" s="17" t="str">
        <f>Januar!A7</f>
        <v>M3</v>
      </c>
      <c r="B7" s="14">
        <f>90</f>
        <v>90</v>
      </c>
      <c r="C7" s="4">
        <f>10</f>
        <v>10</v>
      </c>
      <c r="D7" s="4"/>
      <c r="E7" s="4"/>
      <c r="F7" s="4">
        <f>10</f>
        <v>10</v>
      </c>
      <c r="G7" s="4">
        <f>5</f>
        <v>5</v>
      </c>
      <c r="H7" s="4">
        <f>58+127</f>
        <v>185</v>
      </c>
      <c r="I7" s="4">
        <f>6+11</f>
        <v>17</v>
      </c>
      <c r="J7" s="4"/>
      <c r="K7" s="4"/>
      <c r="L7" s="4">
        <f>8</f>
        <v>8</v>
      </c>
      <c r="M7" s="4">
        <f>2</f>
        <v>2</v>
      </c>
      <c r="N7" s="4"/>
      <c r="O7" s="4"/>
      <c r="P7" s="4">
        <v>36</v>
      </c>
      <c r="Q7" s="4">
        <v>8</v>
      </c>
      <c r="R7" s="4">
        <v>2</v>
      </c>
      <c r="S7" s="4">
        <v>1</v>
      </c>
      <c r="T7" s="4">
        <v>8</v>
      </c>
      <c r="U7" s="4">
        <v>2</v>
      </c>
      <c r="V7" s="4"/>
      <c r="W7" s="4"/>
      <c r="X7" s="4"/>
      <c r="Y7" s="4"/>
      <c r="Z7" s="4">
        <v>38</v>
      </c>
      <c r="AA7" s="4">
        <f>3+12</f>
        <v>15</v>
      </c>
      <c r="AB7" s="4"/>
      <c r="AC7" s="4"/>
      <c r="AD7" s="4">
        <v>26</v>
      </c>
      <c r="AE7" s="4">
        <v>4</v>
      </c>
      <c r="AF7" s="4">
        <v>18</v>
      </c>
      <c r="AG7" s="4">
        <v>4</v>
      </c>
      <c r="AH7" s="4"/>
      <c r="AI7" s="4"/>
      <c r="AJ7" s="4">
        <v>28</v>
      </c>
      <c r="AK7" s="4">
        <v>8</v>
      </c>
      <c r="AL7" s="4"/>
      <c r="AM7" s="4"/>
      <c r="AN7" s="4">
        <v>118</v>
      </c>
      <c r="AO7" s="4">
        <v>7</v>
      </c>
      <c r="AP7" s="4">
        <f t="shared" si="14"/>
        <v>567</v>
      </c>
      <c r="AQ7" s="4">
        <f t="shared" si="15"/>
        <v>83</v>
      </c>
      <c r="AS7" s="22"/>
      <c r="AT7" s="22"/>
      <c r="AU7" s="23"/>
      <c r="AV7" s="23"/>
      <c r="AW7" s="23"/>
      <c r="AX7" s="23"/>
    </row>
    <row r="8" spans="1:50" ht="15" customHeight="1">
      <c r="A8" s="17" t="str">
        <f>Januar!A8</f>
        <v>M4</v>
      </c>
      <c r="B8" s="1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>
        <f t="shared" si="14"/>
        <v>0</v>
      </c>
      <c r="AQ8" s="4">
        <f t="shared" si="15"/>
        <v>0</v>
      </c>
      <c r="AS8" s="22"/>
      <c r="AT8" s="22"/>
      <c r="AU8" s="23"/>
      <c r="AV8" s="23"/>
      <c r="AW8" s="23"/>
      <c r="AX8" s="23"/>
    </row>
    <row r="9" spans="1:50" ht="15" customHeight="1">
      <c r="A9" s="17" t="str">
        <f>Januar!A9</f>
        <v>M5</v>
      </c>
      <c r="B9" s="14">
        <f>108</f>
        <v>108</v>
      </c>
      <c r="C9" s="4">
        <f>21</f>
        <v>21</v>
      </c>
      <c r="D9" s="4"/>
      <c r="E9" s="4"/>
      <c r="F9" s="4">
        <f>14+98</f>
        <v>112</v>
      </c>
      <c r="G9" s="4">
        <f>6+18</f>
        <v>24</v>
      </c>
      <c r="H9" s="4">
        <f>2+16+18+64</f>
        <v>100</v>
      </c>
      <c r="I9" s="4">
        <f>1+6+1+7</f>
        <v>15</v>
      </c>
      <c r="J9" s="4">
        <f>36+118+44</f>
        <v>198</v>
      </c>
      <c r="K9" s="4">
        <f>5+11+6</f>
        <v>22</v>
      </c>
      <c r="L9" s="4">
        <f>30+74</f>
        <v>104</v>
      </c>
      <c r="M9" s="4">
        <f>13+17</f>
        <v>30</v>
      </c>
      <c r="N9" s="4">
        <f>12+112</f>
        <v>124</v>
      </c>
      <c r="O9" s="4">
        <f>5+14</f>
        <v>19</v>
      </c>
      <c r="P9" s="4"/>
      <c r="Q9" s="4"/>
      <c r="R9" s="4">
        <f>14+66+90+38</f>
        <v>208</v>
      </c>
      <c r="S9" s="4">
        <f>2+10+13+7</f>
        <v>32</v>
      </c>
      <c r="T9" s="4">
        <f>20+76+36+22</f>
        <v>154</v>
      </c>
      <c r="U9" s="4">
        <f>6+13+10+8</f>
        <v>37</v>
      </c>
      <c r="V9" s="4">
        <f>8+10+36+30+98</f>
        <v>182</v>
      </c>
      <c r="W9" s="4">
        <f>1+3+4+12+14</f>
        <v>34</v>
      </c>
      <c r="X9" s="4"/>
      <c r="Y9" s="4"/>
      <c r="Z9" s="4">
        <f>22+60+26</f>
        <v>108</v>
      </c>
      <c r="AA9" s="4">
        <f>6+3+9+1+12+7+9</f>
        <v>47</v>
      </c>
      <c r="AB9" s="4">
        <f>10+66+34</f>
        <v>110</v>
      </c>
      <c r="AC9" s="4">
        <f>4+15+4</f>
        <v>23</v>
      </c>
      <c r="AD9" s="4">
        <f>38+72</f>
        <v>110</v>
      </c>
      <c r="AE9" s="4">
        <f>7+8</f>
        <v>15</v>
      </c>
      <c r="AF9" s="4">
        <f>50+82+88</f>
        <v>220</v>
      </c>
      <c r="AG9" s="4">
        <f>10+16+13</f>
        <v>39</v>
      </c>
      <c r="AH9" s="4"/>
      <c r="AI9" s="4"/>
      <c r="AJ9" s="4">
        <f>4+6+6+46+182</f>
        <v>244</v>
      </c>
      <c r="AK9" s="4">
        <f>1+1+15+1+20</f>
        <v>38</v>
      </c>
      <c r="AL9" s="4">
        <f>180+16</f>
        <v>196</v>
      </c>
      <c r="AM9" s="4">
        <f>20+2</f>
        <v>22</v>
      </c>
      <c r="AN9" s="4">
        <f>26+60+42+36</f>
        <v>164</v>
      </c>
      <c r="AO9" s="4">
        <f>9+9+6+3</f>
        <v>27</v>
      </c>
      <c r="AP9" s="4">
        <f t="shared" si="14"/>
        <v>2442</v>
      </c>
      <c r="AQ9" s="4">
        <f t="shared" si="15"/>
        <v>445</v>
      </c>
      <c r="AS9" s="22"/>
      <c r="AT9" s="22"/>
      <c r="AU9" s="23"/>
      <c r="AV9" s="23"/>
      <c r="AW9" s="23"/>
      <c r="AX9" s="23"/>
    </row>
    <row r="10" spans="1:50" ht="15" customHeight="1">
      <c r="A10" s="17" t="str">
        <f>Januar!A10</f>
        <v>M6</v>
      </c>
      <c r="B10" s="14"/>
      <c r="C10" s="4"/>
      <c r="D10" s="4"/>
      <c r="E10" s="4"/>
      <c r="F10" s="4"/>
      <c r="G10" s="4"/>
      <c r="H10" s="4"/>
      <c r="I10" s="4"/>
      <c r="J10" s="4"/>
      <c r="K10" s="4"/>
      <c r="L10" s="4">
        <f>12</f>
        <v>12</v>
      </c>
      <c r="M10" s="4">
        <f>5</f>
        <v>5</v>
      </c>
      <c r="N10" s="4">
        <f>6+4+36+74</f>
        <v>120</v>
      </c>
      <c r="O10" s="4">
        <f>1+1+7+9</f>
        <v>18</v>
      </c>
      <c r="P10" s="4">
        <v>76</v>
      </c>
      <c r="Q10" s="4">
        <v>12</v>
      </c>
      <c r="R10" s="4"/>
      <c r="S10" s="4"/>
      <c r="T10" s="4"/>
      <c r="U10" s="4"/>
      <c r="V10" s="4">
        <v>48</v>
      </c>
      <c r="W10" s="4"/>
      <c r="X10" s="4"/>
      <c r="Y10" s="4"/>
      <c r="Z10" s="4">
        <f>28+52+48</f>
        <v>128</v>
      </c>
      <c r="AA10" s="4">
        <f>3+7+15</f>
        <v>25</v>
      </c>
      <c r="AB10" s="4"/>
      <c r="AC10" s="4"/>
      <c r="AD10" s="4">
        <v>54</v>
      </c>
      <c r="AE10" s="4">
        <v>9</v>
      </c>
      <c r="AF10" s="4"/>
      <c r="AG10" s="4"/>
      <c r="AH10" s="4"/>
      <c r="AI10" s="4"/>
      <c r="AJ10" s="4">
        <f>34+80</f>
        <v>114</v>
      </c>
      <c r="AK10" s="4">
        <f>8+20</f>
        <v>28</v>
      </c>
      <c r="AL10" s="4">
        <f>8+52+80</f>
        <v>140</v>
      </c>
      <c r="AM10" s="4">
        <f>2+7+8</f>
        <v>17</v>
      </c>
      <c r="AN10" s="4"/>
      <c r="AO10" s="4"/>
      <c r="AP10" s="4">
        <f t="shared" si="14"/>
        <v>692</v>
      </c>
      <c r="AQ10" s="4">
        <f t="shared" si="15"/>
        <v>114</v>
      </c>
      <c r="AS10" s="22"/>
      <c r="AT10" s="22"/>
      <c r="AU10" s="23"/>
      <c r="AV10" s="23"/>
      <c r="AW10" s="23"/>
      <c r="AX10" s="23"/>
    </row>
    <row r="11" spans="1:50" ht="15" customHeight="1">
      <c r="A11" s="17" t="str">
        <f>Januar!A11</f>
        <v>M7</v>
      </c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f>22+0+0+60+26+48+38</f>
        <v>194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f t="shared" si="14"/>
        <v>194</v>
      </c>
      <c r="AQ11" s="4">
        <f t="shared" si="15"/>
        <v>0</v>
      </c>
      <c r="AS11" s="23"/>
      <c r="AT11" s="23"/>
      <c r="AU11" s="23"/>
      <c r="AV11" s="23"/>
      <c r="AW11" s="23"/>
      <c r="AX11" s="23"/>
    </row>
    <row r="12" spans="1:50" ht="15" customHeight="1">
      <c r="A12" s="17" t="str">
        <f>Januar!A12</f>
        <v>Tot. Antal Sider</v>
      </c>
      <c r="B12" s="14">
        <f t="shared" ref="B12" si="16">SUM(B5:B11)</f>
        <v>532</v>
      </c>
      <c r="C12" s="5"/>
      <c r="D12" s="4">
        <f t="shared" ref="D12" si="17">SUM(D5:D11)</f>
        <v>516</v>
      </c>
      <c r="E12" s="5"/>
      <c r="F12" s="4">
        <f t="shared" ref="F12" si="18">SUM(F5:F11)</f>
        <v>348</v>
      </c>
      <c r="G12" s="5"/>
      <c r="H12" s="4">
        <f t="shared" ref="H12" si="19">SUM(H5:H11)</f>
        <v>375</v>
      </c>
      <c r="I12" s="5"/>
      <c r="J12" s="4">
        <f t="shared" ref="J12" si="20">SUM(J5:J11)</f>
        <v>520</v>
      </c>
      <c r="K12" s="5"/>
      <c r="L12" s="4">
        <f t="shared" ref="L12" si="21">SUM(L5:L11)</f>
        <v>346</v>
      </c>
      <c r="M12" s="5"/>
      <c r="N12" s="4">
        <f t="shared" ref="N12" si="22">SUM(N5:N11)</f>
        <v>300</v>
      </c>
      <c r="O12" s="5"/>
      <c r="P12" s="4">
        <f t="shared" ref="P12" si="23">SUM(P5:P11)</f>
        <v>220</v>
      </c>
      <c r="Q12" s="5"/>
      <c r="R12" s="4">
        <f t="shared" ref="R12" si="24">SUM(R5:R11)</f>
        <v>258</v>
      </c>
      <c r="S12" s="5"/>
      <c r="T12" s="4">
        <f t="shared" ref="T12" si="25">SUM(T5:T11)</f>
        <v>538</v>
      </c>
      <c r="U12" s="5"/>
      <c r="V12" s="4">
        <f t="shared" ref="V12" si="26">SUM(V5:V11)</f>
        <v>340</v>
      </c>
      <c r="W12" s="5"/>
      <c r="X12" s="4">
        <f t="shared" ref="X12" si="27">SUM(X5:X11)</f>
        <v>513</v>
      </c>
      <c r="Y12" s="5"/>
      <c r="Z12" s="4">
        <f t="shared" ref="Z12" si="28">SUM(Z5:Z11)</f>
        <v>358</v>
      </c>
      <c r="AA12" s="5"/>
      <c r="AB12" s="4">
        <f t="shared" ref="AB12" si="29">SUM(AB5:AB11)</f>
        <v>236</v>
      </c>
      <c r="AC12" s="5"/>
      <c r="AD12" s="4">
        <f t="shared" ref="AD12" si="30">SUM(AD5:AD11)</f>
        <v>336</v>
      </c>
      <c r="AE12" s="5"/>
      <c r="AF12" s="4">
        <f t="shared" ref="AF12" si="31">SUM(AF5:AF11)</f>
        <v>378</v>
      </c>
      <c r="AG12" s="5"/>
      <c r="AH12" s="4">
        <f t="shared" ref="AH12" si="32">SUM(AH5:AH11)</f>
        <v>534</v>
      </c>
      <c r="AI12" s="5"/>
      <c r="AJ12" s="4">
        <f t="shared" ref="AJ12" si="33">SUM(AJ5:AJ11)</f>
        <v>450</v>
      </c>
      <c r="AK12" s="5"/>
      <c r="AL12" s="4">
        <f t="shared" ref="AL12" si="34">SUM(AL5:AL11)</f>
        <v>336</v>
      </c>
      <c r="AM12" s="5"/>
      <c r="AN12" s="4">
        <f t="shared" ref="AN12" si="35">SUM(AN5:AN11)</f>
        <v>384</v>
      </c>
      <c r="AO12" s="5"/>
      <c r="AP12" s="4">
        <f t="shared" si="14"/>
        <v>7818</v>
      </c>
      <c r="AQ12" s="5"/>
      <c r="AS12" s="23"/>
      <c r="AT12" s="23"/>
      <c r="AU12" s="23"/>
      <c r="AV12" s="23"/>
      <c r="AW12" s="23"/>
      <c r="AX12" s="23"/>
    </row>
    <row r="13" spans="1:50" ht="15" customHeight="1">
      <c r="A13" s="17" t="str">
        <f>Januar!A13</f>
        <v>To. Antal Sager</v>
      </c>
      <c r="B13" s="13"/>
      <c r="C13" s="4">
        <f t="shared" ref="C13:E13" si="36">SUM(C5:C11)</f>
        <v>69</v>
      </c>
      <c r="D13" s="5"/>
      <c r="E13" s="4">
        <f t="shared" si="36"/>
        <v>52</v>
      </c>
      <c r="F13" s="5"/>
      <c r="G13" s="4">
        <f t="shared" ref="G13" si="37">SUM(G5:G11)</f>
        <v>62</v>
      </c>
      <c r="H13" s="5"/>
      <c r="I13" s="4">
        <f t="shared" ref="I13" si="38">SUM(I5:I11)</f>
        <v>52</v>
      </c>
      <c r="J13" s="5"/>
      <c r="K13" s="4">
        <f t="shared" ref="K13" si="39">SUM(K5:K11)</f>
        <v>62</v>
      </c>
      <c r="L13" s="5"/>
      <c r="M13" s="4">
        <f t="shared" ref="M13" si="40">SUM(M5:M11)</f>
        <v>75</v>
      </c>
      <c r="N13" s="5"/>
      <c r="O13" s="4">
        <f t="shared" ref="O13" si="41">SUM(O5:O11)</f>
        <v>42</v>
      </c>
      <c r="P13" s="5"/>
      <c r="Q13" s="4">
        <f t="shared" ref="Q13" si="42">SUM(Q5:Q11)</f>
        <v>36</v>
      </c>
      <c r="R13" s="5"/>
      <c r="S13" s="4">
        <f t="shared" ref="S13" si="43">SUM(S5:S11)</f>
        <v>44</v>
      </c>
      <c r="T13" s="5"/>
      <c r="U13" s="4">
        <f t="shared" ref="U13" si="44">SUM(U5:U11)</f>
        <v>76</v>
      </c>
      <c r="V13" s="5"/>
      <c r="W13" s="4">
        <f t="shared" ref="W13" si="45">SUM(W5:W11)</f>
        <v>45</v>
      </c>
      <c r="X13" s="5"/>
      <c r="Y13" s="4">
        <f t="shared" ref="Y13" si="46">SUM(Y5:Y11)</f>
        <v>113</v>
      </c>
      <c r="Z13" s="5"/>
      <c r="AA13" s="4">
        <f t="shared" ref="AA13" si="47">SUM(AA5:AA11)</f>
        <v>103</v>
      </c>
      <c r="AB13" s="5"/>
      <c r="AC13" s="4">
        <f t="shared" ref="AC13" si="48">SUM(AC5:AC11)</f>
        <v>46</v>
      </c>
      <c r="AD13" s="5"/>
      <c r="AE13" s="4">
        <f t="shared" ref="AE13" si="49">SUM(AE5:AE11)</f>
        <v>42</v>
      </c>
      <c r="AF13" s="5"/>
      <c r="AG13" s="4">
        <f t="shared" ref="AG13" si="50">SUM(AG5:AG11)</f>
        <v>72</v>
      </c>
      <c r="AH13" s="5"/>
      <c r="AI13" s="4">
        <f t="shared" ref="AI13" si="51">SUM(AI5:AI11)</f>
        <v>104</v>
      </c>
      <c r="AJ13" s="5"/>
      <c r="AK13" s="4">
        <f t="shared" ref="AK13:AM13" si="52">SUM(AK5:AK11)</f>
        <v>81</v>
      </c>
      <c r="AL13" s="5"/>
      <c r="AM13" s="4">
        <f t="shared" si="52"/>
        <v>39</v>
      </c>
      <c r="AN13" s="5"/>
      <c r="AO13" s="4">
        <f t="shared" ref="AO13" si="53">SUM(AO5:AO11)</f>
        <v>46</v>
      </c>
      <c r="AP13" s="5"/>
      <c r="AQ13" s="4">
        <f>SUM(AO13,AM13,AK13,AI13,AG13,AE13,AC13,AA13,Y13,W13,U13,S13,Q13,O13,M13,K13,I13,G13,E13,C13)</f>
        <v>1261</v>
      </c>
      <c r="AS13" s="23"/>
      <c r="AT13" s="23"/>
      <c r="AU13" s="23"/>
      <c r="AV13" s="23"/>
      <c r="AW13" s="23"/>
      <c r="AX13" s="23"/>
    </row>
    <row r="14" spans="1:50" ht="15" customHeight="1" thickBot="1">
      <c r="AP14" s="8"/>
      <c r="AQ14" s="8"/>
      <c r="AS14" s="23"/>
      <c r="AT14" s="23"/>
      <c r="AU14" s="23"/>
      <c r="AV14" s="23"/>
      <c r="AW14" s="23"/>
      <c r="AX14" s="23"/>
    </row>
    <row r="15" spans="1:50" ht="15" customHeight="1" thickBot="1">
      <c r="A15" s="11" t="str">
        <f>Januar!A15</f>
        <v>Opgave 3</v>
      </c>
      <c r="AS15" s="23"/>
      <c r="AT15" s="23"/>
      <c r="AU15" s="23"/>
      <c r="AV15" s="23"/>
      <c r="AW15" s="23"/>
      <c r="AX15" s="23"/>
    </row>
    <row r="16" spans="1:50" s="9" customFormat="1" ht="15" customHeight="1">
      <c r="A16" s="18" t="str">
        <f>Januar!A16</f>
        <v>Dato</v>
      </c>
      <c r="B16" s="27">
        <f>B2</f>
        <v>40575</v>
      </c>
      <c r="C16" s="28"/>
      <c r="D16" s="29">
        <f t="shared" ref="D16" si="54">D2</f>
        <v>40576</v>
      </c>
      <c r="E16" s="28"/>
      <c r="F16" s="29">
        <f t="shared" ref="F16" si="55">F2</f>
        <v>40577</v>
      </c>
      <c r="G16" s="28"/>
      <c r="H16" s="29">
        <f t="shared" ref="H16" si="56">H2</f>
        <v>40578</v>
      </c>
      <c r="I16" s="28"/>
      <c r="J16" s="29">
        <f t="shared" ref="J16" si="57">J2</f>
        <v>40581</v>
      </c>
      <c r="K16" s="28"/>
      <c r="L16" s="29">
        <f t="shared" ref="L16" si="58">L2</f>
        <v>40582</v>
      </c>
      <c r="M16" s="28"/>
      <c r="N16" s="29">
        <f t="shared" ref="N16" si="59">N2</f>
        <v>40583</v>
      </c>
      <c r="O16" s="28"/>
      <c r="P16" s="29">
        <f t="shared" ref="P16" si="60">P2</f>
        <v>40584</v>
      </c>
      <c r="Q16" s="28"/>
      <c r="R16" s="29">
        <f t="shared" ref="R16" si="61">R2</f>
        <v>40585</v>
      </c>
      <c r="S16" s="28"/>
      <c r="T16" s="29">
        <f t="shared" ref="T16" si="62">T2</f>
        <v>40588</v>
      </c>
      <c r="U16" s="28"/>
      <c r="V16" s="29">
        <f t="shared" ref="V16" si="63">V2</f>
        <v>40589</v>
      </c>
      <c r="W16" s="28"/>
      <c r="X16" s="29">
        <f t="shared" ref="X16" si="64">X2</f>
        <v>40590</v>
      </c>
      <c r="Y16" s="28"/>
      <c r="Z16" s="29">
        <f t="shared" ref="Z16" si="65">Z2</f>
        <v>40591</v>
      </c>
      <c r="AA16" s="28"/>
      <c r="AB16" s="29">
        <f t="shared" ref="AB16" si="66">AB2</f>
        <v>40592</v>
      </c>
      <c r="AC16" s="28"/>
      <c r="AD16" s="29">
        <f t="shared" ref="AD16" si="67">AD2</f>
        <v>40595</v>
      </c>
      <c r="AE16" s="28"/>
      <c r="AF16" s="29">
        <f t="shared" ref="AF16" si="68">AF2</f>
        <v>40596</v>
      </c>
      <c r="AG16" s="28"/>
      <c r="AH16" s="29">
        <f t="shared" ref="AH16" si="69">AH2</f>
        <v>40597</v>
      </c>
      <c r="AI16" s="28"/>
      <c r="AJ16" s="29">
        <f t="shared" ref="AJ16" si="70">AJ2</f>
        <v>40598</v>
      </c>
      <c r="AK16" s="28"/>
      <c r="AL16" s="29">
        <f t="shared" ref="AL16" si="71">AL2</f>
        <v>40599</v>
      </c>
      <c r="AM16" s="28"/>
      <c r="AN16" s="29">
        <f t="shared" ref="AN16:AP16" si="72">AN2</f>
        <v>40602</v>
      </c>
      <c r="AO16" s="28"/>
      <c r="AP16" s="30" t="str">
        <f t="shared" si="72"/>
        <v>Samlet for Februar</v>
      </c>
      <c r="AQ16" s="31"/>
      <c r="AS16" s="10"/>
      <c r="AT16" s="10"/>
      <c r="AU16" s="10"/>
      <c r="AV16" s="10"/>
      <c r="AW16" s="10"/>
      <c r="AX16" s="10"/>
    </row>
    <row r="17" spans="1:50" ht="15" customHeight="1">
      <c r="A17" s="5"/>
      <c r="B17" s="12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S17" s="23"/>
      <c r="AT17" s="23"/>
      <c r="AU17" s="23"/>
      <c r="AV17" s="23"/>
      <c r="AW17" s="23"/>
      <c r="AX17" s="23"/>
    </row>
    <row r="18" spans="1:50" ht="15" customHeight="1">
      <c r="A18" s="17" t="str">
        <f>Januar!A18</f>
        <v>Medarbejder</v>
      </c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23"/>
      <c r="AT18" s="23"/>
      <c r="AU18" s="23"/>
      <c r="AV18" s="23"/>
      <c r="AW18" s="23"/>
      <c r="AX18" s="23"/>
    </row>
    <row r="19" spans="1:50" ht="15" customHeight="1">
      <c r="A19" s="17" t="str">
        <f>Januar!A19</f>
        <v>M1</v>
      </c>
      <c r="B19" s="14">
        <f>38</f>
        <v>38</v>
      </c>
      <c r="C19" s="4">
        <f>6</f>
        <v>6</v>
      </c>
      <c r="D19" s="4">
        <f>90</f>
        <v>90</v>
      </c>
      <c r="E19" s="4">
        <f>5</f>
        <v>5</v>
      </c>
      <c r="F19" s="4"/>
      <c r="G19" s="4"/>
      <c r="H19" s="4">
        <f>58+62+84</f>
        <v>204</v>
      </c>
      <c r="I19" s="4">
        <f>4+3+5</f>
        <v>12</v>
      </c>
      <c r="J19" s="4">
        <f>160+14</f>
        <v>174</v>
      </c>
      <c r="K19" s="4">
        <f>13+1</f>
        <v>14</v>
      </c>
      <c r="L19" s="4">
        <v>34</v>
      </c>
      <c r="M19" s="4">
        <v>4</v>
      </c>
      <c r="N19" s="4"/>
      <c r="O19" s="4"/>
      <c r="P19" s="4"/>
      <c r="Q19" s="4"/>
      <c r="R19" s="4">
        <v>186</v>
      </c>
      <c r="S19" s="4">
        <v>11</v>
      </c>
      <c r="T19" s="4">
        <v>82</v>
      </c>
      <c r="U19" s="4">
        <v>8</v>
      </c>
      <c r="V19" s="19">
        <f>30+216</f>
        <v>246</v>
      </c>
      <c r="W19" s="19">
        <f>83+40</f>
        <v>123</v>
      </c>
      <c r="X19" s="4"/>
      <c r="Y19" s="4"/>
      <c r="Z19" s="4"/>
      <c r="AA19" s="4"/>
      <c r="AB19" s="4">
        <v>118</v>
      </c>
      <c r="AC19" s="4">
        <v>7</v>
      </c>
      <c r="AD19" s="4">
        <f>22+4</f>
        <v>26</v>
      </c>
      <c r="AE19" s="4">
        <f>2+2</f>
        <v>4</v>
      </c>
      <c r="AF19" s="4">
        <f>114+18</f>
        <v>132</v>
      </c>
      <c r="AG19" s="4">
        <f>13+3</f>
        <v>16</v>
      </c>
      <c r="AH19" s="4">
        <f>104+10+22</f>
        <v>136</v>
      </c>
      <c r="AI19" s="4">
        <f>13+4+2</f>
        <v>19</v>
      </c>
      <c r="AJ19" s="4"/>
      <c r="AK19" s="4"/>
      <c r="AL19" s="4">
        <v>40</v>
      </c>
      <c r="AM19" s="4">
        <v>6</v>
      </c>
      <c r="AN19" s="4">
        <f>150+2</f>
        <v>152</v>
      </c>
      <c r="AO19" s="4">
        <f>31+1</f>
        <v>32</v>
      </c>
      <c r="AP19" s="4">
        <f t="shared" ref="AP19:AP26" si="73">SUM(AN19,AL19,AH19,AF19,AD19,AB19,X19,V19,T19,R19,N19,L19,J19,H19,D19,B19,AJ19,Z19,P19,F19)</f>
        <v>1658</v>
      </c>
      <c r="AQ19" s="4">
        <f t="shared" ref="AQ19:AQ25" si="74">SUM(AO19,AM19,AK19,AI19,AG19,AE19,AC19,AA19,Y19,W19,U19,S19,Q19,O19,M19,K19,I19,G19,E19,C19)</f>
        <v>267</v>
      </c>
      <c r="AS19" s="23"/>
      <c r="AT19" s="23"/>
      <c r="AU19" s="23"/>
      <c r="AV19" s="23"/>
      <c r="AW19" s="23"/>
      <c r="AX19" s="23"/>
    </row>
    <row r="20" spans="1:50" ht="15" customHeight="1">
      <c r="A20" s="17" t="str">
        <f>Januar!A20</f>
        <v>M2</v>
      </c>
      <c r="B20" s="14">
        <f>86+80</f>
        <v>166</v>
      </c>
      <c r="C20" s="4">
        <f>8+5</f>
        <v>13</v>
      </c>
      <c r="D20" s="4"/>
      <c r="E20" s="4"/>
      <c r="F20" s="4">
        <f>124</f>
        <v>124</v>
      </c>
      <c r="G20" s="4">
        <f>11</f>
        <v>11</v>
      </c>
      <c r="H20" s="4"/>
      <c r="I20" s="4"/>
      <c r="J20" s="4">
        <f>43</f>
        <v>43</v>
      </c>
      <c r="K20" s="4">
        <f>3</f>
        <v>3</v>
      </c>
      <c r="L20" s="4">
        <f>96+70</f>
        <v>166</v>
      </c>
      <c r="M20" s="4">
        <f>6+3</f>
        <v>9</v>
      </c>
      <c r="N20" s="4">
        <f>28+16</f>
        <v>44</v>
      </c>
      <c r="O20" s="4">
        <f>12+5</f>
        <v>17</v>
      </c>
      <c r="P20" s="4">
        <f>154+26</f>
        <v>180</v>
      </c>
      <c r="Q20" s="4">
        <f>7+1</f>
        <v>8</v>
      </c>
      <c r="R20" s="4"/>
      <c r="S20" s="4"/>
      <c r="T20" s="4"/>
      <c r="U20" s="4"/>
      <c r="V20" s="4"/>
      <c r="W20" s="4"/>
      <c r="X20" s="4"/>
      <c r="Y20" s="4"/>
      <c r="Z20" s="4">
        <v>128</v>
      </c>
      <c r="AA20" s="4">
        <v>12</v>
      </c>
      <c r="AB20" s="4">
        <f>28+4+66</f>
        <v>98</v>
      </c>
      <c r="AC20" s="4">
        <f>2+4+1</f>
        <v>7</v>
      </c>
      <c r="AD20" s="4">
        <v>60</v>
      </c>
      <c r="AE20" s="4">
        <v>6</v>
      </c>
      <c r="AF20" s="4">
        <v>76</v>
      </c>
      <c r="AG20" s="4">
        <v>8</v>
      </c>
      <c r="AH20" s="4">
        <v>38</v>
      </c>
      <c r="AI20" s="4">
        <v>7</v>
      </c>
      <c r="AJ20" s="4">
        <f>12+48+154</f>
        <v>214</v>
      </c>
      <c r="AK20" s="4">
        <f>5+4+15</f>
        <v>24</v>
      </c>
      <c r="AL20" s="19">
        <v>148</v>
      </c>
      <c r="AM20" s="19">
        <v>16</v>
      </c>
      <c r="AN20" s="4">
        <f>84+12</f>
        <v>96</v>
      </c>
      <c r="AO20" s="4">
        <f>9+6</f>
        <v>15</v>
      </c>
      <c r="AP20" s="4">
        <f t="shared" si="73"/>
        <v>1581</v>
      </c>
      <c r="AQ20" s="4">
        <f t="shared" si="74"/>
        <v>156</v>
      </c>
      <c r="AS20" s="22"/>
      <c r="AT20" s="22"/>
      <c r="AU20" s="22"/>
      <c r="AV20" s="22"/>
      <c r="AW20" s="22"/>
      <c r="AX20" s="22"/>
    </row>
    <row r="21" spans="1:50" ht="15" customHeight="1">
      <c r="A21" s="17" t="str">
        <f>Januar!A21</f>
        <v>M3</v>
      </c>
      <c r="B21" s="14">
        <f>30+40</f>
        <v>70</v>
      </c>
      <c r="C21" s="4">
        <f>1+4</f>
        <v>5</v>
      </c>
      <c r="D21" s="4">
        <f>16+16+0+6</f>
        <v>38</v>
      </c>
      <c r="E21" s="4">
        <f>3+2+2</f>
        <v>7</v>
      </c>
      <c r="F21" s="4">
        <f>14+14+10+32</f>
        <v>70</v>
      </c>
      <c r="G21" s="4">
        <f>1+1+1+4</f>
        <v>7</v>
      </c>
      <c r="H21" s="4">
        <f>24</f>
        <v>24</v>
      </c>
      <c r="I21" s="4">
        <f>6</f>
        <v>6</v>
      </c>
      <c r="J21" s="4">
        <f>92+36</f>
        <v>128</v>
      </c>
      <c r="K21" s="4">
        <f>6+4</f>
        <v>10</v>
      </c>
      <c r="L21" s="4">
        <v>38</v>
      </c>
      <c r="M21" s="4">
        <v>3</v>
      </c>
      <c r="N21" s="4">
        <f>18+6+22</f>
        <v>46</v>
      </c>
      <c r="O21" s="4">
        <f>6+3+5</f>
        <v>14</v>
      </c>
      <c r="P21" s="4">
        <f>26+28+60</f>
        <v>114</v>
      </c>
      <c r="Q21" s="4">
        <f>1+3+6</f>
        <v>10</v>
      </c>
      <c r="R21" s="4">
        <f>90+18+50+22</f>
        <v>180</v>
      </c>
      <c r="S21" s="4">
        <f>4+2+4+1</f>
        <v>11</v>
      </c>
      <c r="T21" s="4">
        <f>76+2+36+4</f>
        <v>118</v>
      </c>
      <c r="U21" s="4">
        <f>6+1+3+1</f>
        <v>11</v>
      </c>
      <c r="V21" s="4">
        <f>18+20+10+16</f>
        <v>64</v>
      </c>
      <c r="W21" s="4">
        <f>8+3+8</f>
        <v>19</v>
      </c>
      <c r="X21" s="4">
        <f>18+20+8+16+10</f>
        <v>72</v>
      </c>
      <c r="Y21" s="4">
        <f>2+2+9</f>
        <v>13</v>
      </c>
      <c r="Z21" s="4">
        <f>40+70+44+48</f>
        <v>202</v>
      </c>
      <c r="AA21" s="4">
        <f>5+5+3+4</f>
        <v>17</v>
      </c>
      <c r="AB21" s="4"/>
      <c r="AC21" s="4"/>
      <c r="AD21" s="4">
        <f>28+40</f>
        <v>68</v>
      </c>
      <c r="AE21" s="4">
        <f>2+4</f>
        <v>6</v>
      </c>
      <c r="AF21" s="4">
        <f>34+34</f>
        <v>68</v>
      </c>
      <c r="AG21" s="4">
        <f>3+4</f>
        <v>7</v>
      </c>
      <c r="AH21" s="4">
        <v>138</v>
      </c>
      <c r="AI21" s="4">
        <v>16</v>
      </c>
      <c r="AJ21" s="4">
        <f>54+58</f>
        <v>112</v>
      </c>
      <c r="AK21" s="4">
        <f>9+7</f>
        <v>16</v>
      </c>
      <c r="AL21" s="4">
        <f>66+76+14</f>
        <v>156</v>
      </c>
      <c r="AM21" s="4">
        <f>5+4+1</f>
        <v>10</v>
      </c>
      <c r="AN21" s="19">
        <v>78</v>
      </c>
      <c r="AO21" s="19">
        <v>14</v>
      </c>
      <c r="AP21" s="4">
        <f t="shared" si="73"/>
        <v>1784</v>
      </c>
      <c r="AQ21" s="4">
        <f t="shared" si="74"/>
        <v>202</v>
      </c>
      <c r="AS21" s="22"/>
      <c r="AT21" s="22"/>
      <c r="AU21" s="22"/>
      <c r="AV21" s="22"/>
      <c r="AW21" s="22"/>
      <c r="AX21" s="22"/>
    </row>
    <row r="22" spans="1:50" ht="15" customHeight="1">
      <c r="A22" s="17" t="str">
        <f>Januar!A22</f>
        <v>M4</v>
      </c>
      <c r="B22" s="1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>
        <f t="shared" si="73"/>
        <v>0</v>
      </c>
      <c r="AQ22" s="4">
        <f t="shared" si="74"/>
        <v>0</v>
      </c>
      <c r="AS22" s="22"/>
      <c r="AT22" s="22"/>
      <c r="AU22" s="22"/>
      <c r="AV22" s="22"/>
      <c r="AW22" s="22"/>
      <c r="AX22" s="22"/>
    </row>
    <row r="23" spans="1:50" ht="15" customHeight="1">
      <c r="A23" s="17" t="str">
        <f>Januar!A23</f>
        <v>M5</v>
      </c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>
        <f t="shared" si="73"/>
        <v>0</v>
      </c>
      <c r="AQ23" s="4">
        <f t="shared" si="74"/>
        <v>0</v>
      </c>
      <c r="AS23" s="22"/>
      <c r="AT23" s="22"/>
      <c r="AU23" s="22"/>
      <c r="AV23" s="22"/>
      <c r="AW23" s="22"/>
      <c r="AX23" s="22"/>
    </row>
    <row r="24" spans="1:50" ht="15" customHeight="1">
      <c r="A24" s="17" t="str">
        <f>Januar!A24</f>
        <v>M6</v>
      </c>
      <c r="B24" s="1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>
        <f t="shared" si="73"/>
        <v>0</v>
      </c>
      <c r="AQ24" s="4">
        <f t="shared" si="74"/>
        <v>0</v>
      </c>
      <c r="AS24" s="22"/>
      <c r="AT24" s="22"/>
      <c r="AU24" s="22"/>
      <c r="AV24" s="22"/>
      <c r="AW24" s="22"/>
      <c r="AX24" s="22"/>
    </row>
    <row r="25" spans="1:50" ht="15" customHeight="1">
      <c r="A25" s="17" t="str">
        <f>Januar!A25</f>
        <v>M7</v>
      </c>
      <c r="B25" s="1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>
        <f t="shared" si="73"/>
        <v>0</v>
      </c>
      <c r="AQ25" s="4">
        <f t="shared" si="74"/>
        <v>0</v>
      </c>
      <c r="AS25" s="22"/>
      <c r="AT25" s="22"/>
      <c r="AU25" s="22"/>
      <c r="AV25" s="22"/>
      <c r="AW25" s="22"/>
      <c r="AX25" s="22"/>
    </row>
    <row r="26" spans="1:50" ht="15" customHeight="1">
      <c r="A26" s="17" t="str">
        <f>Januar!A26</f>
        <v>Tot. Antal Sider</v>
      </c>
      <c r="B26" s="14">
        <f>SUM(B19:B25)</f>
        <v>274</v>
      </c>
      <c r="C26" s="5"/>
      <c r="D26" s="4">
        <f>SUM(D19:D25)</f>
        <v>128</v>
      </c>
      <c r="E26" s="5"/>
      <c r="F26" s="4">
        <f>SUM(F19:F25)</f>
        <v>194</v>
      </c>
      <c r="G26" s="5"/>
      <c r="H26" s="4">
        <f>SUM(H19:H25)</f>
        <v>228</v>
      </c>
      <c r="I26" s="5"/>
      <c r="J26" s="4">
        <f>SUM(J19:J25)</f>
        <v>345</v>
      </c>
      <c r="K26" s="5"/>
      <c r="L26" s="4">
        <f>SUM(L19:L25)</f>
        <v>238</v>
      </c>
      <c r="M26" s="5"/>
      <c r="N26" s="4">
        <f>SUM(N19:N25)</f>
        <v>90</v>
      </c>
      <c r="O26" s="5"/>
      <c r="P26" s="4">
        <f>SUM(P19:P25)</f>
        <v>294</v>
      </c>
      <c r="Q26" s="5"/>
      <c r="R26" s="4">
        <f>SUM(R19:R25)</f>
        <v>366</v>
      </c>
      <c r="S26" s="5"/>
      <c r="T26" s="4">
        <f>SUM(T19:T25)</f>
        <v>200</v>
      </c>
      <c r="U26" s="5"/>
      <c r="V26" s="4">
        <f>SUM(V19:V25)</f>
        <v>310</v>
      </c>
      <c r="W26" s="5"/>
      <c r="X26" s="4">
        <f>SUM(X19:X25)</f>
        <v>72</v>
      </c>
      <c r="Y26" s="5"/>
      <c r="Z26" s="4">
        <f>SUM(Z19:Z25)</f>
        <v>330</v>
      </c>
      <c r="AA26" s="5"/>
      <c r="AB26" s="4">
        <f>SUM(AB19:AB25)</f>
        <v>216</v>
      </c>
      <c r="AC26" s="5"/>
      <c r="AD26" s="4">
        <f>SUM(AD19:AD25)</f>
        <v>154</v>
      </c>
      <c r="AE26" s="5"/>
      <c r="AF26" s="4">
        <f>SUM(AF19:AF25)</f>
        <v>276</v>
      </c>
      <c r="AG26" s="5"/>
      <c r="AH26" s="4">
        <f>SUM(AH19:AH25)</f>
        <v>312</v>
      </c>
      <c r="AI26" s="5"/>
      <c r="AJ26" s="4">
        <f>SUM(AJ19:AJ25)</f>
        <v>326</v>
      </c>
      <c r="AK26" s="5"/>
      <c r="AL26" s="4">
        <f>SUM(AL19:AL25)</f>
        <v>344</v>
      </c>
      <c r="AM26" s="5"/>
      <c r="AN26" s="4">
        <f>SUM(AN19:AN25)</f>
        <v>326</v>
      </c>
      <c r="AO26" s="5"/>
      <c r="AP26" s="4">
        <f t="shared" si="73"/>
        <v>5023</v>
      </c>
      <c r="AQ26" s="5"/>
    </row>
    <row r="27" spans="1:50" ht="15" customHeight="1">
      <c r="A27" s="17" t="str">
        <f>Januar!A27</f>
        <v>To. Antal Sager</v>
      </c>
      <c r="B27" s="13"/>
      <c r="C27" s="4">
        <f>SUM(C19:C25)</f>
        <v>24</v>
      </c>
      <c r="D27" s="5"/>
      <c r="E27" s="4">
        <f>SUM(E19:E25)</f>
        <v>12</v>
      </c>
      <c r="F27" s="5"/>
      <c r="G27" s="4">
        <f>SUM(G19:G25)</f>
        <v>18</v>
      </c>
      <c r="H27" s="5"/>
      <c r="I27" s="4">
        <f>SUM(I19:I25)</f>
        <v>18</v>
      </c>
      <c r="J27" s="5"/>
      <c r="K27" s="4">
        <f>SUM(K19:K25)</f>
        <v>27</v>
      </c>
      <c r="L27" s="5"/>
      <c r="M27" s="4">
        <f>SUM(M19:M25)</f>
        <v>16</v>
      </c>
      <c r="N27" s="5"/>
      <c r="O27" s="4">
        <f>SUM(O19:O25)</f>
        <v>31</v>
      </c>
      <c r="P27" s="5"/>
      <c r="Q27" s="4">
        <f>SUM(Q19:Q25)</f>
        <v>18</v>
      </c>
      <c r="R27" s="5"/>
      <c r="S27" s="4">
        <f>SUM(S19:S25)</f>
        <v>22</v>
      </c>
      <c r="T27" s="5"/>
      <c r="U27" s="4">
        <f>SUM(U19:U25)</f>
        <v>19</v>
      </c>
      <c r="V27" s="5"/>
      <c r="W27" s="4">
        <f>SUM(W19:W25)</f>
        <v>142</v>
      </c>
      <c r="X27" s="5"/>
      <c r="Y27" s="4">
        <f>SUM(Y19:Y25)</f>
        <v>13</v>
      </c>
      <c r="Z27" s="5"/>
      <c r="AA27" s="4">
        <f>SUM(AA19:AA25)</f>
        <v>29</v>
      </c>
      <c r="AB27" s="5"/>
      <c r="AC27" s="4">
        <f>SUM(AC19:AC25)</f>
        <v>14</v>
      </c>
      <c r="AD27" s="5"/>
      <c r="AE27" s="4">
        <f>SUM(AE19:AE25)</f>
        <v>16</v>
      </c>
      <c r="AF27" s="5"/>
      <c r="AG27" s="4">
        <f>SUM(AG19:AG25)</f>
        <v>31</v>
      </c>
      <c r="AH27" s="5"/>
      <c r="AI27" s="4">
        <f>SUM(AI19:AI25)</f>
        <v>42</v>
      </c>
      <c r="AJ27" s="5"/>
      <c r="AK27" s="4">
        <f>SUM(AK19:AK25)</f>
        <v>40</v>
      </c>
      <c r="AL27" s="5"/>
      <c r="AM27" s="4">
        <f>SUM(AM19:AM25)</f>
        <v>32</v>
      </c>
      <c r="AN27" s="5"/>
      <c r="AO27" s="4">
        <f>SUM(AO19:AO25)</f>
        <v>61</v>
      </c>
      <c r="AP27" s="5"/>
      <c r="AQ27" s="4">
        <f>SUM(AO27,AM27,AK27,AI27,AG27,AE27,AC27,AA27,Y27,W27,U27,S27,Q27,O27,M27,K27,I27,G27,E27,C27)</f>
        <v>625</v>
      </c>
    </row>
    <row r="28" spans="1:50" ht="15" customHeight="1" thickBot="1"/>
    <row r="29" spans="1:50" ht="15" customHeight="1" thickBot="1">
      <c r="A29" s="11" t="str">
        <f>Januar!A29</f>
        <v>Opgave 4</v>
      </c>
    </row>
    <row r="30" spans="1:50" s="9" customFormat="1" ht="15" customHeight="1">
      <c r="A30" s="18" t="str">
        <f>Januar!A30</f>
        <v>Dato</v>
      </c>
      <c r="B30" s="27">
        <f>B2</f>
        <v>40575</v>
      </c>
      <c r="C30" s="28"/>
      <c r="D30" s="29">
        <f t="shared" ref="D30" si="75">D2</f>
        <v>40576</v>
      </c>
      <c r="E30" s="28"/>
      <c r="F30" s="29">
        <f t="shared" ref="F30" si="76">F2</f>
        <v>40577</v>
      </c>
      <c r="G30" s="28"/>
      <c r="H30" s="29">
        <f t="shared" ref="H30" si="77">H2</f>
        <v>40578</v>
      </c>
      <c r="I30" s="28"/>
      <c r="J30" s="29">
        <f t="shared" ref="J30" si="78">J2</f>
        <v>40581</v>
      </c>
      <c r="K30" s="28"/>
      <c r="L30" s="29">
        <f t="shared" ref="L30" si="79">L2</f>
        <v>40582</v>
      </c>
      <c r="M30" s="28"/>
      <c r="N30" s="29">
        <f t="shared" ref="N30" si="80">N2</f>
        <v>40583</v>
      </c>
      <c r="O30" s="28"/>
      <c r="P30" s="29">
        <f t="shared" ref="P30" si="81">P2</f>
        <v>40584</v>
      </c>
      <c r="Q30" s="28"/>
      <c r="R30" s="29">
        <f t="shared" ref="R30" si="82">R2</f>
        <v>40585</v>
      </c>
      <c r="S30" s="28"/>
      <c r="T30" s="29">
        <f t="shared" ref="T30" si="83">T2</f>
        <v>40588</v>
      </c>
      <c r="U30" s="28"/>
      <c r="V30" s="29">
        <f t="shared" ref="V30" si="84">V2</f>
        <v>40589</v>
      </c>
      <c r="W30" s="28"/>
      <c r="X30" s="29">
        <f t="shared" ref="X30" si="85">X2</f>
        <v>40590</v>
      </c>
      <c r="Y30" s="28"/>
      <c r="Z30" s="29">
        <f t="shared" ref="Z30" si="86">Z2</f>
        <v>40591</v>
      </c>
      <c r="AA30" s="28"/>
      <c r="AB30" s="29">
        <f t="shared" ref="AB30" si="87">AB2</f>
        <v>40592</v>
      </c>
      <c r="AC30" s="28"/>
      <c r="AD30" s="29">
        <f t="shared" ref="AD30" si="88">AD2</f>
        <v>40595</v>
      </c>
      <c r="AE30" s="28"/>
      <c r="AF30" s="29">
        <f t="shared" ref="AF30" si="89">AF2</f>
        <v>40596</v>
      </c>
      <c r="AG30" s="28"/>
      <c r="AH30" s="29">
        <f t="shared" ref="AH30" si="90">AH2</f>
        <v>40597</v>
      </c>
      <c r="AI30" s="28"/>
      <c r="AJ30" s="29">
        <f t="shared" ref="AJ30" si="91">AJ2</f>
        <v>40598</v>
      </c>
      <c r="AK30" s="28"/>
      <c r="AL30" s="29">
        <f t="shared" ref="AL30" si="92">AL2</f>
        <v>40599</v>
      </c>
      <c r="AM30" s="28"/>
      <c r="AN30" s="29">
        <f t="shared" ref="AN30:AP30" si="93">AN2</f>
        <v>40602</v>
      </c>
      <c r="AO30" s="28"/>
      <c r="AP30" s="30" t="str">
        <f t="shared" si="93"/>
        <v>Samlet for Februar</v>
      </c>
      <c r="AQ30" s="31"/>
      <c r="AS30" s="10"/>
      <c r="AT30" s="10"/>
      <c r="AU30" s="10"/>
      <c r="AV30" s="10"/>
      <c r="AW30" s="10"/>
    </row>
    <row r="31" spans="1:50" ht="15" customHeight="1">
      <c r="A31" s="5"/>
      <c r="B31" s="12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</row>
    <row r="32" spans="1:50" ht="15" customHeight="1">
      <c r="A32" s="17" t="str">
        <f>Januar!A32</f>
        <v>Medarbejder</v>
      </c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5" customHeight="1">
      <c r="A33" s="17" t="str">
        <f>Januar!A33</f>
        <v>M1</v>
      </c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f>212+126+74+84</f>
        <v>496</v>
      </c>
      <c r="O33" s="4">
        <v>55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f>156+126</f>
        <v>282</v>
      </c>
      <c r="AM33" s="4">
        <v>27</v>
      </c>
      <c r="AN33" s="4"/>
      <c r="AO33" s="4"/>
      <c r="AP33" s="4">
        <f t="shared" ref="AP33:AP36" si="94">SUM(AN33,AL33,AH33,AF33,AD33,AB33,X33,V33,T33,R33,N33,L33,J33,H33,D33,B33,AJ33,Z33,P33,F33)</f>
        <v>778</v>
      </c>
      <c r="AQ33" s="4">
        <f t="shared" ref="AQ33:AQ35" si="95">SUM(AO33,AM33,AK33,AI33,AG33,AE33,AC33,AA33,Y33,W33,U33,S33,Q33,O33,M33,K33,I33,G33,E33,C33)</f>
        <v>82</v>
      </c>
    </row>
    <row r="34" spans="1:43" ht="15" customHeight="1">
      <c r="A34" s="17" t="str">
        <f>Januar!A34</f>
        <v>M2</v>
      </c>
      <c r="B34" s="14">
        <f>86+122+62</f>
        <v>270</v>
      </c>
      <c r="C34" s="4">
        <f>21</f>
        <v>21</v>
      </c>
      <c r="D34" s="4"/>
      <c r="E34" s="4"/>
      <c r="F34" s="4">
        <f>124+60+8+112</f>
        <v>304</v>
      </c>
      <c r="G34" s="4">
        <f>39</f>
        <v>39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v>455</v>
      </c>
      <c r="AA34" s="4">
        <v>55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>
        <f t="shared" si="94"/>
        <v>1029</v>
      </c>
      <c r="AQ34" s="4">
        <f t="shared" si="95"/>
        <v>115</v>
      </c>
    </row>
    <row r="35" spans="1:43" ht="15" customHeight="1">
      <c r="A35" s="17" t="str">
        <f>Januar!A35</f>
        <v>M3</v>
      </c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>
        <f t="shared" si="94"/>
        <v>0</v>
      </c>
      <c r="AQ35" s="4">
        <f t="shared" si="95"/>
        <v>0</v>
      </c>
    </row>
    <row r="36" spans="1:43" ht="15" customHeight="1">
      <c r="A36" s="17" t="str">
        <f>Januar!A36</f>
        <v>Tot. Antal sider</v>
      </c>
      <c r="B36" s="14">
        <f>SUM(B33:B35)</f>
        <v>270</v>
      </c>
      <c r="C36" s="5"/>
      <c r="D36" s="4">
        <f>SUM(D33:D35)</f>
        <v>0</v>
      </c>
      <c r="E36" s="5"/>
      <c r="F36" s="4">
        <f>SUM(F33:F35)</f>
        <v>304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>SUM(N33:N35)</f>
        <v>496</v>
      </c>
      <c r="O36" s="5"/>
      <c r="P36" s="4">
        <f>SUM(P33:P35)</f>
        <v>0</v>
      </c>
      <c r="Q36" s="5"/>
      <c r="R36" s="4">
        <f>SUM(R33:R35)</f>
        <v>0</v>
      </c>
      <c r="S36" s="5"/>
      <c r="T36" s="4">
        <f>SUM(T33:T35)</f>
        <v>0</v>
      </c>
      <c r="U36" s="5"/>
      <c r="V36" s="4">
        <f>SUM(V33:V35)</f>
        <v>0</v>
      </c>
      <c r="W36" s="5"/>
      <c r="X36" s="4">
        <f>SUM(X33:X35)</f>
        <v>0</v>
      </c>
      <c r="Y36" s="5"/>
      <c r="Z36" s="4">
        <f>SUM(Z33:Z35)</f>
        <v>455</v>
      </c>
      <c r="AA36" s="5"/>
      <c r="AB36" s="4">
        <f>SUM(AB33:AB35)</f>
        <v>0</v>
      </c>
      <c r="AC36" s="5"/>
      <c r="AD36" s="4">
        <f>SUM(AD33:AD35)</f>
        <v>0</v>
      </c>
      <c r="AE36" s="5"/>
      <c r="AF36" s="4">
        <f>SUM(AF33:AF35)</f>
        <v>0</v>
      </c>
      <c r="AG36" s="5"/>
      <c r="AH36" s="4">
        <f>SUM(AH33:AH35)</f>
        <v>0</v>
      </c>
      <c r="AI36" s="5"/>
      <c r="AJ36" s="4">
        <f>SUM(AJ33:AJ35)</f>
        <v>0</v>
      </c>
      <c r="AK36" s="5"/>
      <c r="AL36" s="4">
        <f>SUM(AL33:AL35)</f>
        <v>282</v>
      </c>
      <c r="AM36" s="5"/>
      <c r="AN36" s="4">
        <f>SUM(AN33:AN35)</f>
        <v>0</v>
      </c>
      <c r="AO36" s="5"/>
      <c r="AP36" s="4">
        <f t="shared" si="94"/>
        <v>1807</v>
      </c>
      <c r="AQ36" s="5"/>
    </row>
    <row r="37" spans="1:43" ht="15" customHeight="1">
      <c r="A37" s="17" t="str">
        <f>Januar!A37</f>
        <v>Tot. Antal sager</v>
      </c>
      <c r="B37" s="13"/>
      <c r="C37" s="4">
        <f>SUM(C33:C35)</f>
        <v>21</v>
      </c>
      <c r="D37" s="5"/>
      <c r="E37" s="4">
        <f>SUM(E33:E35)</f>
        <v>0</v>
      </c>
      <c r="F37" s="5"/>
      <c r="G37" s="4">
        <f>SUM(G33:G35)</f>
        <v>39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>SUM(O33:O35)</f>
        <v>55</v>
      </c>
      <c r="P37" s="5"/>
      <c r="Q37" s="4">
        <f>SUM(Q33:Q35)</f>
        <v>0</v>
      </c>
      <c r="R37" s="5"/>
      <c r="S37" s="4">
        <f>SUM(S33:S35)</f>
        <v>0</v>
      </c>
      <c r="T37" s="5"/>
      <c r="U37" s="4">
        <f>SUM(U33:U35)</f>
        <v>0</v>
      </c>
      <c r="V37" s="5"/>
      <c r="W37" s="4">
        <f>SUM(W33:W35)</f>
        <v>0</v>
      </c>
      <c r="X37" s="5"/>
      <c r="Y37" s="4">
        <f>SUM(Y33:Y35)</f>
        <v>0</v>
      </c>
      <c r="Z37" s="5"/>
      <c r="AA37" s="4">
        <f>SUM(AA33:AA35)</f>
        <v>55</v>
      </c>
      <c r="AB37" s="5"/>
      <c r="AC37" s="4">
        <f>SUM(AC33:AC35)</f>
        <v>0</v>
      </c>
      <c r="AD37" s="5"/>
      <c r="AE37" s="4">
        <f>SUM(AE33:AE35)</f>
        <v>0</v>
      </c>
      <c r="AF37" s="5"/>
      <c r="AG37" s="4">
        <f>SUM(AG33:AG35)</f>
        <v>0</v>
      </c>
      <c r="AH37" s="5"/>
      <c r="AI37" s="4">
        <f>SUM(AI33:AI35)</f>
        <v>0</v>
      </c>
      <c r="AJ37" s="5"/>
      <c r="AK37" s="4">
        <f>SUM(AK33:AK35)</f>
        <v>0</v>
      </c>
      <c r="AL37" s="5"/>
      <c r="AM37" s="4">
        <f>SUM(AM33:AM35)</f>
        <v>27</v>
      </c>
      <c r="AN37" s="5"/>
      <c r="AO37" s="4">
        <f>SUM(AO33:AO35)</f>
        <v>0</v>
      </c>
      <c r="AP37" s="5"/>
      <c r="AQ37" s="4">
        <f>SUM(AO37,AM37,AK37,AI37,AG37,AE37,AC37,AA37,Y37,W37,U37,S37,Q37,O37,M37,K37,I37,G37,E37,C37)</f>
        <v>197</v>
      </c>
    </row>
    <row r="38" spans="1:43" ht="15" customHeight="1" thickBot="1"/>
    <row r="39" spans="1:43" ht="15" customHeight="1" thickBot="1">
      <c r="A39" s="11" t="str">
        <f>Januar!A39</f>
        <v>Opgave 1 - 4</v>
      </c>
      <c r="B39" s="1"/>
      <c r="C39" s="1"/>
      <c r="J39" s="1"/>
      <c r="K39" s="1"/>
      <c r="T39" s="1"/>
      <c r="U39" s="1"/>
      <c r="AD39" s="1"/>
      <c r="AE39" s="1"/>
      <c r="AJ39" s="1"/>
      <c r="AK39" s="1"/>
      <c r="AL39" s="1"/>
      <c r="AM39" s="1"/>
      <c r="AN39" s="1"/>
      <c r="AO39" s="1"/>
    </row>
    <row r="40" spans="1:43" s="9" customFormat="1" ht="15" customHeight="1">
      <c r="A40" s="18" t="str">
        <f>Januar!A40</f>
        <v>Dato</v>
      </c>
      <c r="B40" s="27">
        <f>B2</f>
        <v>40575</v>
      </c>
      <c r="C40" s="28"/>
      <c r="D40" s="29">
        <f t="shared" ref="D40" si="96">D2</f>
        <v>40576</v>
      </c>
      <c r="E40" s="28"/>
      <c r="F40" s="29">
        <f t="shared" ref="F40" si="97">F2</f>
        <v>40577</v>
      </c>
      <c r="G40" s="28"/>
      <c r="H40" s="29">
        <f t="shared" ref="H40" si="98">H2</f>
        <v>40578</v>
      </c>
      <c r="I40" s="28"/>
      <c r="J40" s="29">
        <f t="shared" ref="J40" si="99">J2</f>
        <v>40581</v>
      </c>
      <c r="K40" s="28"/>
      <c r="L40" s="29">
        <f t="shared" ref="L40" si="100">L2</f>
        <v>40582</v>
      </c>
      <c r="M40" s="28"/>
      <c r="N40" s="29">
        <f t="shared" ref="N40" si="101">N2</f>
        <v>40583</v>
      </c>
      <c r="O40" s="28"/>
      <c r="P40" s="29">
        <f t="shared" ref="P40" si="102">P2</f>
        <v>40584</v>
      </c>
      <c r="Q40" s="28"/>
      <c r="R40" s="29">
        <f t="shared" ref="R40" si="103">R2</f>
        <v>40585</v>
      </c>
      <c r="S40" s="28"/>
      <c r="T40" s="29">
        <f t="shared" ref="T40" si="104">T2</f>
        <v>40588</v>
      </c>
      <c r="U40" s="28"/>
      <c r="V40" s="29">
        <f t="shared" ref="V40" si="105">V2</f>
        <v>40589</v>
      </c>
      <c r="W40" s="28"/>
      <c r="X40" s="29">
        <f t="shared" ref="X40" si="106">X2</f>
        <v>40590</v>
      </c>
      <c r="Y40" s="28"/>
      <c r="Z40" s="29">
        <f t="shared" ref="Z40" si="107">Z2</f>
        <v>40591</v>
      </c>
      <c r="AA40" s="28"/>
      <c r="AB40" s="29">
        <f t="shared" ref="AB40" si="108">AB2</f>
        <v>40592</v>
      </c>
      <c r="AC40" s="28"/>
      <c r="AD40" s="29">
        <f t="shared" ref="AD40" si="109">AD2</f>
        <v>40595</v>
      </c>
      <c r="AE40" s="28"/>
      <c r="AF40" s="29">
        <f t="shared" ref="AF40" si="110">AF2</f>
        <v>40596</v>
      </c>
      <c r="AG40" s="28"/>
      <c r="AH40" s="29">
        <f t="shared" ref="AH40" si="111">AH2</f>
        <v>40597</v>
      </c>
      <c r="AI40" s="28"/>
      <c r="AJ40" s="29">
        <f t="shared" ref="AJ40" si="112">AJ2</f>
        <v>40598</v>
      </c>
      <c r="AK40" s="28"/>
      <c r="AL40" s="29">
        <f t="shared" ref="AL40" si="113">AL2</f>
        <v>40599</v>
      </c>
      <c r="AM40" s="28"/>
      <c r="AN40" s="29">
        <f t="shared" ref="AN40:AP40" si="114">AN2</f>
        <v>40602</v>
      </c>
      <c r="AO40" s="28"/>
      <c r="AP40" s="30" t="str">
        <f t="shared" si="114"/>
        <v>Samlet for Februar</v>
      </c>
      <c r="AQ40" s="31"/>
    </row>
    <row r="41" spans="1:43" ht="15" customHeight="1">
      <c r="A41" s="5"/>
      <c r="B41" s="12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21" t="s">
        <v>4</v>
      </c>
      <c r="AO41" s="4" t="s">
        <v>5</v>
      </c>
      <c r="AP41" s="3" t="s">
        <v>4</v>
      </c>
      <c r="AQ41" s="4" t="s">
        <v>5</v>
      </c>
    </row>
    <row r="42" spans="1:43" ht="15" customHeight="1">
      <c r="A42" s="17" t="str">
        <f>Januar!A42</f>
        <v>Tot. Antal Sider</v>
      </c>
      <c r="B42" s="14">
        <f t="shared" ref="B42" si="115">B12+B26+B36</f>
        <v>1076</v>
      </c>
      <c r="C42" s="5"/>
      <c r="D42" s="4">
        <f t="shared" ref="D42" si="116">D12+D26+D36</f>
        <v>644</v>
      </c>
      <c r="E42" s="5"/>
      <c r="F42" s="4">
        <f t="shared" ref="F42" si="117">F12+F26+F36</f>
        <v>846</v>
      </c>
      <c r="G42" s="5"/>
      <c r="H42" s="4">
        <f t="shared" ref="H42" si="118">H12+H26+H36</f>
        <v>603</v>
      </c>
      <c r="I42" s="5"/>
      <c r="J42" s="4">
        <f t="shared" ref="J42" si="119">J12+J26+J36</f>
        <v>865</v>
      </c>
      <c r="K42" s="5"/>
      <c r="L42" s="4">
        <f t="shared" ref="L42" si="120">L12+L26+L36</f>
        <v>584</v>
      </c>
      <c r="M42" s="5"/>
      <c r="N42" s="4">
        <f t="shared" ref="N42" si="121">N12+N26+N36</f>
        <v>886</v>
      </c>
      <c r="O42" s="5"/>
      <c r="P42" s="4">
        <f t="shared" ref="P42" si="122">P12+P26+P36</f>
        <v>514</v>
      </c>
      <c r="Q42" s="5"/>
      <c r="R42" s="4">
        <f t="shared" ref="R42" si="123">R12+R26+R36</f>
        <v>624</v>
      </c>
      <c r="S42" s="5"/>
      <c r="T42" s="4">
        <f t="shared" ref="T42" si="124">T12+T26+T36</f>
        <v>738</v>
      </c>
      <c r="U42" s="5"/>
      <c r="V42" s="20">
        <f t="shared" ref="V42" si="125">V12+V26+V36</f>
        <v>650</v>
      </c>
      <c r="W42" s="5"/>
      <c r="X42" s="19">
        <f t="shared" ref="X42" si="126">X12+X26+X36</f>
        <v>585</v>
      </c>
      <c r="Y42" s="5"/>
      <c r="Z42" s="4">
        <f t="shared" ref="Z42" si="127">Z12+Z26+Z36</f>
        <v>1143</v>
      </c>
      <c r="AA42" s="5"/>
      <c r="AB42" s="4">
        <f t="shared" ref="AB42" si="128">AB12+AB26+AB36</f>
        <v>452</v>
      </c>
      <c r="AC42" s="5"/>
      <c r="AD42" s="4">
        <f t="shared" ref="AD42" si="129">AD12+AD26+AD36</f>
        <v>490</v>
      </c>
      <c r="AE42" s="5"/>
      <c r="AF42" s="4">
        <f t="shared" ref="AF42" si="130">AF12+AF26+AF36</f>
        <v>654</v>
      </c>
      <c r="AG42" s="5"/>
      <c r="AH42" s="4">
        <f t="shared" ref="AH42" si="131">AH12+AH26+AH36</f>
        <v>846</v>
      </c>
      <c r="AI42" s="5"/>
      <c r="AJ42" s="4">
        <f t="shared" ref="AJ42" si="132">AJ12+AJ26+AJ36</f>
        <v>776</v>
      </c>
      <c r="AK42" s="5"/>
      <c r="AL42" s="19">
        <f t="shared" ref="AL42" si="133">AL12+AL26+AL36</f>
        <v>962</v>
      </c>
      <c r="AM42" s="5"/>
      <c r="AN42" s="19">
        <f t="shared" ref="AN42" si="134">AN12+AN26+AN36</f>
        <v>710</v>
      </c>
      <c r="AO42" s="5"/>
      <c r="AP42" s="4">
        <f>SUM(AN42,AL42,AH42,AF42,AD42,AB42,X42,V42,T42,R42,N42,L42,J42,H42,D42,B42,AJ42,Z42,P42,F42)</f>
        <v>14648</v>
      </c>
      <c r="AQ42" s="5"/>
    </row>
    <row r="43" spans="1:43" ht="15" customHeight="1">
      <c r="A43" s="17" t="str">
        <f>Januar!A43</f>
        <v>To. Antal Sager</v>
      </c>
      <c r="B43" s="13"/>
      <c r="C43" s="4">
        <f t="shared" ref="C43:E43" si="135">C13+C27+C37</f>
        <v>114</v>
      </c>
      <c r="D43" s="5"/>
      <c r="E43" s="4">
        <f t="shared" si="135"/>
        <v>64</v>
      </c>
      <c r="F43" s="5"/>
      <c r="G43" s="4">
        <f t="shared" ref="G43" si="136">G13+G27+G37</f>
        <v>119</v>
      </c>
      <c r="H43" s="5"/>
      <c r="I43" s="4">
        <f t="shared" ref="I43" si="137">I13+I27+I37</f>
        <v>70</v>
      </c>
      <c r="J43" s="5"/>
      <c r="K43" s="4">
        <f t="shared" ref="K43" si="138">K13+K27+K37</f>
        <v>89</v>
      </c>
      <c r="L43" s="5"/>
      <c r="M43" s="4">
        <f t="shared" ref="M43" si="139">M13+M27+M37</f>
        <v>91</v>
      </c>
      <c r="N43" s="5"/>
      <c r="O43" s="4">
        <f t="shared" ref="O43" si="140">O13+O27+O37</f>
        <v>128</v>
      </c>
      <c r="P43" s="5"/>
      <c r="Q43" s="4">
        <f t="shared" ref="Q43" si="141">Q13+Q27+Q37</f>
        <v>54</v>
      </c>
      <c r="R43" s="5"/>
      <c r="S43" s="4">
        <f t="shared" ref="S43" si="142">S13+S27+S37</f>
        <v>66</v>
      </c>
      <c r="T43" s="5"/>
      <c r="U43" s="4">
        <f t="shared" ref="U43" si="143">U13+U27+U37</f>
        <v>95</v>
      </c>
      <c r="V43" s="5"/>
      <c r="W43" s="20">
        <f t="shared" ref="W43" si="144">W13+W27+W37</f>
        <v>187</v>
      </c>
      <c r="X43" s="5"/>
      <c r="Y43" s="19">
        <f t="shared" ref="Y43" si="145">Y13+Y27+Y37</f>
        <v>126</v>
      </c>
      <c r="Z43" s="5"/>
      <c r="AA43" s="4">
        <f>AA13+AA27+AA37</f>
        <v>187</v>
      </c>
      <c r="AB43" s="5"/>
      <c r="AC43" s="4">
        <f t="shared" ref="AC43" si="146">AC13+AC27+AC37</f>
        <v>60</v>
      </c>
      <c r="AD43" s="5"/>
      <c r="AE43" s="4">
        <f t="shared" ref="AE43" si="147">AE13+AE27+AE37</f>
        <v>58</v>
      </c>
      <c r="AF43" s="5"/>
      <c r="AG43" s="4">
        <f t="shared" ref="AG43" si="148">AG13+AG27+AG37</f>
        <v>103</v>
      </c>
      <c r="AH43" s="5"/>
      <c r="AI43" s="4">
        <f t="shared" ref="AI43" si="149">AI13+AI27+AI37</f>
        <v>146</v>
      </c>
      <c r="AJ43" s="5"/>
      <c r="AK43" s="4">
        <f t="shared" ref="AK43:AM43" si="150">AK13+AK27+AK37</f>
        <v>121</v>
      </c>
      <c r="AL43" s="5"/>
      <c r="AM43" s="19">
        <f t="shared" si="150"/>
        <v>98</v>
      </c>
      <c r="AN43" s="5"/>
      <c r="AO43" s="19">
        <f t="shared" ref="AO43" si="151">AO13+AO27+AO37</f>
        <v>107</v>
      </c>
      <c r="AP43" s="5"/>
      <c r="AQ43" s="4">
        <f>SUM(AO43,AM43,AK43,AI43,AG43,AE43,AC43,AA43,Y43,W43,U43,S43,Q43,O43,M43,K43,I43,G43,E43,C43)</f>
        <v>2083</v>
      </c>
    </row>
  </sheetData>
  <mergeCells count="84">
    <mergeCell ref="AB40:AC40"/>
    <mergeCell ref="AD40:AE40"/>
    <mergeCell ref="AF40:AG40"/>
    <mergeCell ref="AH40:AI40"/>
    <mergeCell ref="AJ40:AK40"/>
    <mergeCell ref="AJ30:AK30"/>
    <mergeCell ref="AL30:AM30"/>
    <mergeCell ref="AN30:AO3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Z30:AA30"/>
    <mergeCell ref="AB30:AC30"/>
    <mergeCell ref="AD30:AE30"/>
    <mergeCell ref="AF30:AG30"/>
    <mergeCell ref="AH30:AI30"/>
    <mergeCell ref="AF16:AG16"/>
    <mergeCell ref="AH16:AI16"/>
    <mergeCell ref="AJ16:AK16"/>
    <mergeCell ref="AN16:AO16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V16:W16"/>
    <mergeCell ref="X16:Y16"/>
    <mergeCell ref="Z16:AA16"/>
    <mergeCell ref="AB16:AC16"/>
    <mergeCell ref="AD16:AE16"/>
    <mergeCell ref="L16:M16"/>
    <mergeCell ref="N16:O16"/>
    <mergeCell ref="P16:Q16"/>
    <mergeCell ref="R16:S16"/>
    <mergeCell ref="T16:U16"/>
    <mergeCell ref="B16:C16"/>
    <mergeCell ref="D16:E16"/>
    <mergeCell ref="F16:G16"/>
    <mergeCell ref="H16:I16"/>
    <mergeCell ref="J16:K16"/>
    <mergeCell ref="N2:O2"/>
    <mergeCell ref="P2:Q2"/>
    <mergeCell ref="R2:S2"/>
    <mergeCell ref="V2:W2"/>
    <mergeCell ref="X2:Y2"/>
    <mergeCell ref="T2:U2"/>
    <mergeCell ref="AD2:AE2"/>
    <mergeCell ref="AN2:AO2"/>
    <mergeCell ref="Z2:AA2"/>
    <mergeCell ref="AB2:AC2"/>
    <mergeCell ref="AF2:AG2"/>
    <mergeCell ref="AH2:AI2"/>
    <mergeCell ref="AJ2:AK2"/>
    <mergeCell ref="B2:C2"/>
    <mergeCell ref="D2:E2"/>
    <mergeCell ref="F2:G2"/>
    <mergeCell ref="H2:I2"/>
    <mergeCell ref="L2:M2"/>
    <mergeCell ref="J2:K2"/>
    <mergeCell ref="AP2:AQ2"/>
    <mergeCell ref="AP16:AQ16"/>
    <mergeCell ref="AP30:AQ30"/>
    <mergeCell ref="AP40:AQ40"/>
    <mergeCell ref="AL16:AM16"/>
    <mergeCell ref="AL40:AM40"/>
    <mergeCell ref="AN40:AO40"/>
    <mergeCell ref="AL2:A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43"/>
  <sheetViews>
    <sheetView workbookViewId="0">
      <pane xSplit="1" topLeftCell="B1" activePane="topRight" state="frozen"/>
      <selection pane="topRight" activeCell="B45" sqref="B45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10</v>
      </c>
      <c r="AW2" s="31"/>
    </row>
    <row r="3" spans="1:49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4">
        <f>2+6+6</f>
        <v>14</v>
      </c>
      <c r="C5" s="4">
        <f>2+2</f>
        <v>4</v>
      </c>
      <c r="D5" s="4">
        <v>204</v>
      </c>
      <c r="E5" s="4">
        <v>26</v>
      </c>
      <c r="F5" s="4"/>
      <c r="G5" s="4"/>
      <c r="H5" s="4">
        <f>2+4+34+26</f>
        <v>66</v>
      </c>
      <c r="I5" s="4">
        <f>2+4+13</f>
        <v>19</v>
      </c>
      <c r="J5" s="4">
        <f>38+106</f>
        <v>144</v>
      </c>
      <c r="K5" s="4">
        <f>11+8</f>
        <v>19</v>
      </c>
      <c r="L5" s="4">
        <v>2</v>
      </c>
      <c r="M5" s="4"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430</v>
      </c>
      <c r="AW5" s="4">
        <f>SUM(C5,E5,G5,I5,K5,M5,O5,Q5,S5,U5,W5,Y5,AA5,AC5,AE5,AG5,AI5,AK5,AM5,AO5,AQ5,AS5,AU5)</f>
        <v>69</v>
      </c>
    </row>
    <row r="6" spans="1:49" ht="15" customHeight="1">
      <c r="A6" s="17" t="str">
        <f>Januar!A6</f>
        <v>M2</v>
      </c>
      <c r="B6" s="4">
        <f>30+134</f>
        <v>164</v>
      </c>
      <c r="C6" s="4">
        <f>7+29</f>
        <v>36</v>
      </c>
      <c r="D6" s="4"/>
      <c r="E6" s="4"/>
      <c r="F6" s="4">
        <v>24</v>
      </c>
      <c r="G6" s="4">
        <v>12</v>
      </c>
      <c r="H6" s="4"/>
      <c r="I6" s="4"/>
      <c r="J6" s="4">
        <v>32</v>
      </c>
      <c r="K6" s="4">
        <v>14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220</v>
      </c>
      <c r="AW6" s="4">
        <f t="shared" ref="AW6:AW11" si="1">SUM(C6,E6,G6,I6,K6,M6,O6,Q6,S6,U6,W6,Y6,AA6,AC6,AE6,AG6,AI6,AK6,AM6,AO6,AQ6,AS6,AU6)</f>
        <v>62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44</v>
      </c>
      <c r="M7" s="4">
        <v>11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44</v>
      </c>
      <c r="AW7" s="4">
        <f t="shared" si="1"/>
        <v>11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>
        <f>76+82</f>
        <v>158</v>
      </c>
      <c r="C9" s="4">
        <f>13+9</f>
        <v>22</v>
      </c>
      <c r="D9" s="4">
        <f>4+18+34+182</f>
        <v>238</v>
      </c>
      <c r="E9" s="4">
        <f>1+4+6+20</f>
        <v>31</v>
      </c>
      <c r="F9" s="4">
        <f>40+90</f>
        <v>130</v>
      </c>
      <c r="G9" s="4">
        <f>18+10</f>
        <v>28</v>
      </c>
      <c r="H9" s="4">
        <f>46+74+116</f>
        <v>236</v>
      </c>
      <c r="I9" s="4">
        <f>10+8+14</f>
        <v>32</v>
      </c>
      <c r="J9" s="4">
        <f>14+164+48</f>
        <v>226</v>
      </c>
      <c r="K9" s="4">
        <f>2+14+7</f>
        <v>23</v>
      </c>
      <c r="L9" s="4">
        <f>26+98</f>
        <v>124</v>
      </c>
      <c r="M9" s="4">
        <f>5+11</f>
        <v>16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1112</v>
      </c>
      <c r="AW9" s="4">
        <f t="shared" si="1"/>
        <v>152</v>
      </c>
    </row>
    <row r="10" spans="1:49" ht="15" customHeight="1">
      <c r="A10" s="17" t="str">
        <f>Januar!A10</f>
        <v>M6</v>
      </c>
      <c r="B10" s="4">
        <v>80</v>
      </c>
      <c r="C10" s="4">
        <v>12</v>
      </c>
      <c r="D10" s="4">
        <f>86+118</f>
        <v>204</v>
      </c>
      <c r="E10" s="4">
        <f>18+10</f>
        <v>28</v>
      </c>
      <c r="F10" s="4">
        <f>12+52+28</f>
        <v>92</v>
      </c>
      <c r="G10" s="4">
        <f>5+9+8</f>
        <v>22</v>
      </c>
      <c r="H10" s="4"/>
      <c r="I10" s="4"/>
      <c r="J10" s="4">
        <v>84</v>
      </c>
      <c r="K10" s="4">
        <v>14</v>
      </c>
      <c r="L10" s="4">
        <v>60</v>
      </c>
      <c r="M10" s="4">
        <v>10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520</v>
      </c>
      <c r="AW10" s="4">
        <f t="shared" si="1"/>
        <v>86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416</v>
      </c>
      <c r="C12" s="5"/>
      <c r="D12" s="4">
        <f t="shared" ref="D12" si="3">SUM(D5:D11)</f>
        <v>646</v>
      </c>
      <c r="E12" s="5"/>
      <c r="F12" s="4">
        <f t="shared" ref="F12" si="4">SUM(F5:F11)</f>
        <v>246</v>
      </c>
      <c r="G12" s="5"/>
      <c r="H12" s="4">
        <f t="shared" ref="H12" si="5">SUM(H5:H11)</f>
        <v>302</v>
      </c>
      <c r="I12" s="5"/>
      <c r="J12" s="4">
        <f t="shared" ref="J12" si="6">SUM(J5:J11)</f>
        <v>486</v>
      </c>
      <c r="K12" s="5"/>
      <c r="L12" s="4">
        <f t="shared" ref="L12" si="7">SUM(L5:L11)</f>
        <v>230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2326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74</v>
      </c>
      <c r="D13" s="5"/>
      <c r="E13" s="4">
        <f t="shared" si="25"/>
        <v>85</v>
      </c>
      <c r="F13" s="5"/>
      <c r="G13" s="4">
        <f t="shared" ref="G13" si="26">SUM(G5:G11)</f>
        <v>62</v>
      </c>
      <c r="H13" s="5"/>
      <c r="I13" s="4">
        <f t="shared" ref="I13" si="27">SUM(I5:I11)</f>
        <v>51</v>
      </c>
      <c r="J13" s="5"/>
      <c r="K13" s="4">
        <f t="shared" ref="K13" si="28">SUM(K5:K11)</f>
        <v>70</v>
      </c>
      <c r="L13" s="5"/>
      <c r="M13" s="4">
        <f t="shared" ref="M13" si="29">SUM(M5:M11)</f>
        <v>38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380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Marts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>
        <f>36+44+50</f>
        <v>130</v>
      </c>
      <c r="C19" s="4">
        <f>6+6+6</f>
        <v>18</v>
      </c>
      <c r="D19" s="4"/>
      <c r="E19" s="4"/>
      <c r="F19" s="4"/>
      <c r="G19" s="4"/>
      <c r="H19" s="4">
        <f>56+2+2</f>
        <v>60</v>
      </c>
      <c r="I19" s="4">
        <f>5+1+1</f>
        <v>7</v>
      </c>
      <c r="J19" s="4">
        <v>8</v>
      </c>
      <c r="K19" s="4">
        <v>6</v>
      </c>
      <c r="L19" s="4">
        <f>156+20+22</f>
        <v>198</v>
      </c>
      <c r="M19" s="4">
        <f>4+2+2</f>
        <v>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V26" si="69">SUM(B19,D19,F19,H19,J19,L19,N19,P19,R19,T19,V19,X19,Z19,AB19,AD19,AF19,AH19,AJ19,AL19,AN19,AP19,AR19,AT19)</f>
        <v>396</v>
      </c>
      <c r="AW19" s="4">
        <f t="shared" ref="AW19:AW25" si="70">SUM(C19,E19,G19,I19,K19,M19,O19,Q19,S19,U19,W19,Y19,AA19,AC19,AE19,AG19,AI19,AK19,AM19,AO19,AQ19,AS19,AU19)</f>
        <v>39</v>
      </c>
    </row>
    <row r="20" spans="1:49" ht="15" customHeight="1">
      <c r="A20" s="17" t="str">
        <f>Januar!A20</f>
        <v>M2</v>
      </c>
      <c r="B20" s="4">
        <v>18</v>
      </c>
      <c r="C20" s="4">
        <v>2</v>
      </c>
      <c r="D20" s="4">
        <f>68+110+72</f>
        <v>250</v>
      </c>
      <c r="E20" s="4">
        <f>20+13+10</f>
        <v>43</v>
      </c>
      <c r="F20" s="4">
        <v>58</v>
      </c>
      <c r="G20" s="4">
        <v>11</v>
      </c>
      <c r="H20" s="4"/>
      <c r="I20" s="4"/>
      <c r="J20" s="4">
        <v>52</v>
      </c>
      <c r="K20" s="4">
        <v>9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378</v>
      </c>
      <c r="AW20" s="4">
        <f t="shared" si="70"/>
        <v>65</v>
      </c>
    </row>
    <row r="21" spans="1:49" ht="15" customHeight="1">
      <c r="A21" s="17" t="str">
        <f>Januar!A21</f>
        <v>M3</v>
      </c>
      <c r="B21" s="4">
        <v>40</v>
      </c>
      <c r="C21" s="4">
        <v>7</v>
      </c>
      <c r="D21" s="4">
        <f>96+36</f>
        <v>132</v>
      </c>
      <c r="E21" s="4">
        <f>17+6</f>
        <v>23</v>
      </c>
      <c r="F21" s="4">
        <f>26+32</f>
        <v>58</v>
      </c>
      <c r="G21" s="4">
        <f>7+1</f>
        <v>8</v>
      </c>
      <c r="H21" s="4">
        <f>28+34</f>
        <v>62</v>
      </c>
      <c r="I21" s="4">
        <f>2+4</f>
        <v>6</v>
      </c>
      <c r="J21" s="4">
        <f>6+22+30</f>
        <v>58</v>
      </c>
      <c r="K21" s="4">
        <f>2+4+3</f>
        <v>9</v>
      </c>
      <c r="L21" s="4">
        <v>64</v>
      </c>
      <c r="M21" s="4">
        <v>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414</v>
      </c>
      <c r="AW21" s="4">
        <f t="shared" si="70"/>
        <v>57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70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>
        <f>24+16</f>
        <v>40</v>
      </c>
      <c r="G23" s="4">
        <f>3+6</f>
        <v>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40</v>
      </c>
      <c r="AW23" s="4">
        <f t="shared" si="70"/>
        <v>9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70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70"/>
        <v>0</v>
      </c>
    </row>
    <row r="26" spans="1:49" ht="15" customHeight="1">
      <c r="A26" s="17" t="str">
        <f>Januar!A26</f>
        <v>Tot. Antal Sider</v>
      </c>
      <c r="B26" s="4">
        <f>SUM(B19:B25)</f>
        <v>188</v>
      </c>
      <c r="C26" s="5"/>
      <c r="D26" s="4">
        <f>SUM(D19:D25)</f>
        <v>382</v>
      </c>
      <c r="E26" s="5"/>
      <c r="F26" s="4">
        <f>SUM(F19:F25)</f>
        <v>156</v>
      </c>
      <c r="G26" s="5"/>
      <c r="H26" s="4">
        <f>SUM(H19:H25)</f>
        <v>122</v>
      </c>
      <c r="I26" s="5"/>
      <c r="J26" s="4">
        <f>SUM(J19:J25)</f>
        <v>118</v>
      </c>
      <c r="K26" s="5"/>
      <c r="L26" s="4">
        <f>SUM(L19:L25)</f>
        <v>262</v>
      </c>
      <c r="M26" s="5"/>
      <c r="N26" s="4">
        <f t="shared" ref="N26" si="71">SUM(N19:N25)</f>
        <v>0</v>
      </c>
      <c r="O26" s="5"/>
      <c r="P26" s="4">
        <f t="shared" ref="P26" si="72">SUM(P19:P25)</f>
        <v>0</v>
      </c>
      <c r="Q26" s="5"/>
      <c r="R26" s="4">
        <f t="shared" ref="R26" si="73">SUM(R19:R25)</f>
        <v>0</v>
      </c>
      <c r="S26" s="5"/>
      <c r="T26" s="4">
        <f t="shared" ref="T26" si="74">SUM(T19:T25)</f>
        <v>0</v>
      </c>
      <c r="U26" s="5"/>
      <c r="V26" s="4">
        <f t="shared" ref="V26" si="75">SUM(V19:V25)</f>
        <v>0</v>
      </c>
      <c r="W26" s="5"/>
      <c r="X26" s="4">
        <f t="shared" ref="X26" si="76">SUM(X19:X25)</f>
        <v>0</v>
      </c>
      <c r="Y26" s="5"/>
      <c r="Z26" s="4">
        <f t="shared" ref="Z26" si="77">SUM(Z19:Z25)</f>
        <v>0</v>
      </c>
      <c r="AA26" s="5"/>
      <c r="AB26" s="4">
        <f t="shared" ref="AB26" si="78">SUM(AB19:AB25)</f>
        <v>0</v>
      </c>
      <c r="AC26" s="5"/>
      <c r="AD26" s="4">
        <f t="shared" ref="AD26" si="79">SUM(AD19:AD25)</f>
        <v>0</v>
      </c>
      <c r="AE26" s="5"/>
      <c r="AF26" s="4">
        <f t="shared" ref="AF26" si="80">SUM(AF19:AF25)</f>
        <v>0</v>
      </c>
      <c r="AG26" s="5"/>
      <c r="AH26" s="4">
        <f t="shared" ref="AH26" si="81">SUM(AH19:AH25)</f>
        <v>0</v>
      </c>
      <c r="AI26" s="5"/>
      <c r="AJ26" s="4">
        <f t="shared" ref="AJ26" si="82">SUM(AJ19:AJ25)</f>
        <v>0</v>
      </c>
      <c r="AK26" s="5"/>
      <c r="AL26" s="4">
        <f t="shared" ref="AL26" si="83">SUM(AL19:AL25)</f>
        <v>0</v>
      </c>
      <c r="AM26" s="5"/>
      <c r="AN26" s="4">
        <f t="shared" ref="AN26" si="84">SUM(AN19:AN25)</f>
        <v>0</v>
      </c>
      <c r="AO26" s="5"/>
      <c r="AP26" s="4">
        <f t="shared" ref="AP26" si="85">SUM(AP19:AP25)</f>
        <v>0</v>
      </c>
      <c r="AQ26" s="5"/>
      <c r="AR26" s="4">
        <f t="shared" ref="AR26" si="86">SUM(AR19:AR25)</f>
        <v>0</v>
      </c>
      <c r="AS26" s="5"/>
      <c r="AT26" s="4">
        <f t="shared" ref="AT26" si="87">SUM(AT19:AT25)</f>
        <v>0</v>
      </c>
      <c r="AU26" s="5"/>
      <c r="AV26" s="4">
        <f t="shared" si="69"/>
        <v>1228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27</v>
      </c>
      <c r="D27" s="5"/>
      <c r="E27" s="4">
        <f>SUM(E19:E25)</f>
        <v>66</v>
      </c>
      <c r="F27" s="5"/>
      <c r="G27" s="4">
        <f>SUM(G19:G25)</f>
        <v>28</v>
      </c>
      <c r="H27" s="5"/>
      <c r="I27" s="4">
        <f>SUM(I19:I25)</f>
        <v>13</v>
      </c>
      <c r="J27" s="5"/>
      <c r="K27" s="4">
        <f>SUM(K19:K25)</f>
        <v>24</v>
      </c>
      <c r="L27" s="5"/>
      <c r="M27" s="4">
        <f>SUM(M19:M25)</f>
        <v>12</v>
      </c>
      <c r="N27" s="5"/>
      <c r="O27" s="4">
        <f t="shared" ref="O27" si="88">SUM(O19:O25)</f>
        <v>0</v>
      </c>
      <c r="P27" s="5"/>
      <c r="Q27" s="4">
        <f t="shared" ref="Q27" si="89">SUM(Q19:Q25)</f>
        <v>0</v>
      </c>
      <c r="R27" s="5"/>
      <c r="S27" s="4">
        <f t="shared" ref="S27" si="90">SUM(S19:S25)</f>
        <v>0</v>
      </c>
      <c r="T27" s="5"/>
      <c r="U27" s="4">
        <f t="shared" ref="U27" si="91">SUM(U19:U25)</f>
        <v>0</v>
      </c>
      <c r="V27" s="5"/>
      <c r="W27" s="4">
        <f t="shared" ref="W27" si="92">SUM(W19:W25)</f>
        <v>0</v>
      </c>
      <c r="X27" s="5"/>
      <c r="Y27" s="4">
        <f t="shared" ref="Y27" si="93">SUM(Y19:Y25)</f>
        <v>0</v>
      </c>
      <c r="Z27" s="5"/>
      <c r="AA27" s="4">
        <f t="shared" ref="AA27" si="94">SUM(AA19:AA25)</f>
        <v>0</v>
      </c>
      <c r="AB27" s="5"/>
      <c r="AC27" s="4">
        <f t="shared" ref="AC27" si="95">SUM(AC19:AC25)</f>
        <v>0</v>
      </c>
      <c r="AD27" s="5"/>
      <c r="AE27" s="4">
        <f t="shared" ref="AE27" si="96">SUM(AE19:AE25)</f>
        <v>0</v>
      </c>
      <c r="AF27" s="5"/>
      <c r="AG27" s="4">
        <f t="shared" ref="AG27" si="97">SUM(AG19:AG25)</f>
        <v>0</v>
      </c>
      <c r="AH27" s="5"/>
      <c r="AI27" s="4">
        <f t="shared" ref="AI27" si="98">SUM(AI19:AI25)</f>
        <v>0</v>
      </c>
      <c r="AJ27" s="5"/>
      <c r="AK27" s="4">
        <f t="shared" ref="AK27" si="99">SUM(AK19:AK25)</f>
        <v>0</v>
      </c>
      <c r="AL27" s="5"/>
      <c r="AM27" s="4">
        <f t="shared" ref="AM27" si="100">SUM(AM19:AM25)</f>
        <v>0</v>
      </c>
      <c r="AN27" s="5"/>
      <c r="AO27" s="4">
        <f t="shared" ref="AO27" si="101">SUM(AO19:AO25)</f>
        <v>0</v>
      </c>
      <c r="AP27" s="5"/>
      <c r="AQ27" s="4">
        <f t="shared" ref="AQ27" si="102">SUM(AQ19:AQ25)</f>
        <v>0</v>
      </c>
      <c r="AR27" s="5"/>
      <c r="AS27" s="4">
        <f t="shared" ref="AS27" si="103">SUM(AS19:AS25)</f>
        <v>0</v>
      </c>
      <c r="AT27" s="5"/>
      <c r="AU27" s="4">
        <f t="shared" ref="AU27" si="104">SUM(AU19:AU25)</f>
        <v>0</v>
      </c>
      <c r="AV27" s="5"/>
      <c r="AW27" s="4">
        <f>SUM(C27,E27,G27,I27,K27,M27,O27,Q27,S27,U27,W27,Y27,AA27,AC27,AE27,AG27,AI27,AK27,AM27,AO27,AQ27,AS27,AU27)</f>
        <v>170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5">D2</f>
        <v>40604</v>
      </c>
      <c r="E30" s="28"/>
      <c r="F30" s="29">
        <f t="shared" ref="F30" si="106">F2</f>
        <v>40605</v>
      </c>
      <c r="G30" s="28"/>
      <c r="H30" s="29">
        <f t="shared" ref="H30" si="107">H2</f>
        <v>40606</v>
      </c>
      <c r="I30" s="28"/>
      <c r="J30" s="29">
        <f t="shared" ref="J30" si="108">J2</f>
        <v>40609</v>
      </c>
      <c r="K30" s="28"/>
      <c r="L30" s="29">
        <f t="shared" ref="L30" si="109">L2</f>
        <v>40610</v>
      </c>
      <c r="M30" s="28"/>
      <c r="N30" s="29">
        <f t="shared" ref="N30" si="110">N2</f>
        <v>40611</v>
      </c>
      <c r="O30" s="28"/>
      <c r="P30" s="29">
        <f t="shared" ref="P30" si="111">P2</f>
        <v>40612</v>
      </c>
      <c r="Q30" s="28"/>
      <c r="R30" s="29">
        <f t="shared" ref="R30" si="112">R2</f>
        <v>40613</v>
      </c>
      <c r="S30" s="28"/>
      <c r="T30" s="29">
        <f t="shared" ref="T30" si="113">T2</f>
        <v>40616</v>
      </c>
      <c r="U30" s="28"/>
      <c r="V30" s="29">
        <f t="shared" ref="V30" si="114">V2</f>
        <v>40617</v>
      </c>
      <c r="W30" s="28"/>
      <c r="X30" s="29">
        <f t="shared" ref="X30" si="115">X2</f>
        <v>40618</v>
      </c>
      <c r="Y30" s="28"/>
      <c r="Z30" s="29">
        <f t="shared" ref="Z30" si="116">Z2</f>
        <v>40619</v>
      </c>
      <c r="AA30" s="28"/>
      <c r="AB30" s="29">
        <f t="shared" ref="AB30" si="117">AB2</f>
        <v>40620</v>
      </c>
      <c r="AC30" s="28"/>
      <c r="AD30" s="29">
        <f t="shared" ref="AD30" si="118">AD2</f>
        <v>40623</v>
      </c>
      <c r="AE30" s="28"/>
      <c r="AF30" s="29">
        <f t="shared" ref="AF30" si="119">AF2</f>
        <v>40624</v>
      </c>
      <c r="AG30" s="28"/>
      <c r="AH30" s="29">
        <f t="shared" ref="AH30" si="120">AH2</f>
        <v>40625</v>
      </c>
      <c r="AI30" s="28"/>
      <c r="AJ30" s="29">
        <f t="shared" ref="AJ30" si="121">AJ2</f>
        <v>40626</v>
      </c>
      <c r="AK30" s="28"/>
      <c r="AL30" s="29">
        <f t="shared" ref="AL30" si="122">AL2</f>
        <v>40627</v>
      </c>
      <c r="AM30" s="28"/>
      <c r="AN30" s="29">
        <f t="shared" ref="AN30" si="123">AN2</f>
        <v>40630</v>
      </c>
      <c r="AO30" s="28"/>
      <c r="AP30" s="29">
        <f t="shared" ref="AP30" si="124">AP2</f>
        <v>40631</v>
      </c>
      <c r="AQ30" s="28"/>
      <c r="AR30" s="29">
        <f t="shared" ref="AR30" si="125">AR2</f>
        <v>40632</v>
      </c>
      <c r="AS30" s="28"/>
      <c r="AT30" s="29">
        <f t="shared" ref="AT30:AV30" si="126">AT2</f>
        <v>40633</v>
      </c>
      <c r="AU30" s="28"/>
      <c r="AV30" s="30" t="str">
        <f t="shared" si="126"/>
        <v>Samlet for Marts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V36" si="127">SUM(B33,D33,F33,H33,J33,L33,N33,P33,R33,T33,V33,X33,Z33,AB33,AD33,AF33,AH33,AJ33,AL33,AN33,AP33,AR33,AT33)</f>
        <v>0</v>
      </c>
      <c r="AW33" s="4">
        <f t="shared" ref="AW33:AW35" si="128">SUM(C33,E33,G33,I33,K33,M33,O33,Q33,S33,U33,W33,Y33,AA33,AC33,AE33,AG33,AI33,AK33,AM33,AO33,AQ33,AS33,AU33)</f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204</v>
      </c>
      <c r="M34" s="4">
        <v>53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7"/>
        <v>204</v>
      </c>
      <c r="AW34" s="4">
        <f t="shared" si="128"/>
        <v>53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7"/>
        <v>0</v>
      </c>
      <c r="AW35" s="4">
        <f t="shared" si="128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204</v>
      </c>
      <c r="M36" s="5"/>
      <c r="N36" s="4">
        <f t="shared" ref="N36" si="129">SUM(N33:N35)</f>
        <v>0</v>
      </c>
      <c r="O36" s="5"/>
      <c r="P36" s="4">
        <f t="shared" ref="P36" si="130">SUM(P33:P35)</f>
        <v>0</v>
      </c>
      <c r="Q36" s="5"/>
      <c r="R36" s="4">
        <f t="shared" ref="R36" si="131">SUM(R33:R35)</f>
        <v>0</v>
      </c>
      <c r="S36" s="5"/>
      <c r="T36" s="4">
        <f t="shared" ref="T36" si="132">SUM(T33:T35)</f>
        <v>0</v>
      </c>
      <c r="U36" s="5"/>
      <c r="V36" s="4">
        <f t="shared" ref="V36" si="133">SUM(V33:V35)</f>
        <v>0</v>
      </c>
      <c r="W36" s="5"/>
      <c r="X36" s="4">
        <f t="shared" ref="X36" si="134">SUM(X33:X35)</f>
        <v>0</v>
      </c>
      <c r="Y36" s="5"/>
      <c r="Z36" s="4">
        <f t="shared" ref="Z36" si="135">SUM(Z33:Z35)</f>
        <v>0</v>
      </c>
      <c r="AA36" s="5"/>
      <c r="AB36" s="4">
        <f t="shared" ref="AB36" si="136">SUM(AB33:AB35)</f>
        <v>0</v>
      </c>
      <c r="AC36" s="5"/>
      <c r="AD36" s="4">
        <f t="shared" ref="AD36" si="137">SUM(AD33:AD35)</f>
        <v>0</v>
      </c>
      <c r="AE36" s="5"/>
      <c r="AF36" s="4">
        <f t="shared" ref="AF36" si="138">SUM(AF33:AF35)</f>
        <v>0</v>
      </c>
      <c r="AG36" s="5"/>
      <c r="AH36" s="4">
        <f t="shared" ref="AH36" si="139">SUM(AH33:AH35)</f>
        <v>0</v>
      </c>
      <c r="AI36" s="5"/>
      <c r="AJ36" s="4">
        <f t="shared" ref="AJ36" si="140">SUM(AJ33:AJ35)</f>
        <v>0</v>
      </c>
      <c r="AK36" s="5"/>
      <c r="AL36" s="4">
        <f t="shared" ref="AL36" si="141">SUM(AL33:AL35)</f>
        <v>0</v>
      </c>
      <c r="AM36" s="5"/>
      <c r="AN36" s="4">
        <f t="shared" ref="AN36" si="142">SUM(AN33:AN35)</f>
        <v>0</v>
      </c>
      <c r="AO36" s="5"/>
      <c r="AP36" s="4">
        <f t="shared" ref="AP36" si="143">SUM(AP33:AP35)</f>
        <v>0</v>
      </c>
      <c r="AQ36" s="5"/>
      <c r="AR36" s="4">
        <f t="shared" ref="AR36" si="144">SUM(AR33:AR35)</f>
        <v>0</v>
      </c>
      <c r="AS36" s="5"/>
      <c r="AT36" s="4">
        <f t="shared" ref="AT36" si="145">SUM(AT33:AT35)</f>
        <v>0</v>
      </c>
      <c r="AU36" s="5"/>
      <c r="AV36" s="4">
        <f t="shared" si="127"/>
        <v>204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53</v>
      </c>
      <c r="N37" s="5"/>
      <c r="O37" s="4">
        <f t="shared" ref="O37" si="146">SUM(O33:O35)</f>
        <v>0</v>
      </c>
      <c r="P37" s="5"/>
      <c r="Q37" s="4">
        <f t="shared" ref="Q37" si="147">SUM(Q33:Q35)</f>
        <v>0</v>
      </c>
      <c r="R37" s="5"/>
      <c r="S37" s="4">
        <f t="shared" ref="S37" si="148">SUM(S33:S35)</f>
        <v>0</v>
      </c>
      <c r="T37" s="5"/>
      <c r="U37" s="4">
        <f t="shared" ref="U37" si="149">SUM(U33:U35)</f>
        <v>0</v>
      </c>
      <c r="V37" s="5"/>
      <c r="W37" s="4">
        <f t="shared" ref="W37" si="150">SUM(W33:W35)</f>
        <v>0</v>
      </c>
      <c r="X37" s="5"/>
      <c r="Y37" s="4">
        <f t="shared" ref="Y37" si="151">SUM(Y33:Y35)</f>
        <v>0</v>
      </c>
      <c r="Z37" s="5"/>
      <c r="AA37" s="4">
        <f t="shared" ref="AA37" si="152">SUM(AA33:AA35)</f>
        <v>0</v>
      </c>
      <c r="AB37" s="5"/>
      <c r="AC37" s="4">
        <f t="shared" ref="AC37" si="153">SUM(AC33:AC35)</f>
        <v>0</v>
      </c>
      <c r="AD37" s="5"/>
      <c r="AE37" s="4">
        <f t="shared" ref="AE37" si="154">SUM(AE33:AE35)</f>
        <v>0</v>
      </c>
      <c r="AF37" s="5"/>
      <c r="AG37" s="4">
        <f t="shared" ref="AG37" si="155">SUM(AG33:AG35)</f>
        <v>0</v>
      </c>
      <c r="AH37" s="5"/>
      <c r="AI37" s="4">
        <f t="shared" ref="AI37" si="156">SUM(AI33:AI35)</f>
        <v>0</v>
      </c>
      <c r="AJ37" s="5"/>
      <c r="AK37" s="4">
        <f t="shared" ref="AK37" si="157">SUM(AK33:AK35)</f>
        <v>0</v>
      </c>
      <c r="AL37" s="5"/>
      <c r="AM37" s="4">
        <f t="shared" ref="AM37" si="158">SUM(AM33:AM35)</f>
        <v>0</v>
      </c>
      <c r="AN37" s="5"/>
      <c r="AO37" s="4">
        <f t="shared" ref="AO37" si="159">SUM(AO33:AO35)</f>
        <v>0</v>
      </c>
      <c r="AP37" s="5"/>
      <c r="AQ37" s="4">
        <f t="shared" ref="AQ37" si="160">SUM(AQ33:AQ35)</f>
        <v>0</v>
      </c>
      <c r="AR37" s="5"/>
      <c r="AS37" s="4">
        <f t="shared" ref="AS37" si="161">SUM(AS33:AS35)</f>
        <v>0</v>
      </c>
      <c r="AT37" s="5"/>
      <c r="AU37" s="4">
        <f t="shared" ref="AU37" si="162">SUM(AU33:AU35)</f>
        <v>0</v>
      </c>
      <c r="AV37" s="5"/>
      <c r="AW37" s="4">
        <f>SUM(C37,E37,G37,I37,K37,M37,O37,Q37,S37,U37,W37,Y37,AA37,AC37,AE37,AG37,AI37,AK37,AM37,AO37,AQ37,AS37,AU37)</f>
        <v>53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3">D2</f>
        <v>40604</v>
      </c>
      <c r="E40" s="28"/>
      <c r="F40" s="29">
        <f t="shared" ref="F40" si="164">F2</f>
        <v>40605</v>
      </c>
      <c r="G40" s="28"/>
      <c r="H40" s="29">
        <f t="shared" ref="H40" si="165">H2</f>
        <v>40606</v>
      </c>
      <c r="I40" s="28"/>
      <c r="J40" s="29">
        <f t="shared" ref="J40" si="166">J2</f>
        <v>40609</v>
      </c>
      <c r="K40" s="28"/>
      <c r="L40" s="29">
        <f t="shared" ref="L40" si="167">L2</f>
        <v>40610</v>
      </c>
      <c r="M40" s="28"/>
      <c r="N40" s="29">
        <f t="shared" ref="N40" si="168">N2</f>
        <v>40611</v>
      </c>
      <c r="O40" s="28"/>
      <c r="P40" s="29">
        <f t="shared" ref="P40" si="169">P2</f>
        <v>40612</v>
      </c>
      <c r="Q40" s="28"/>
      <c r="R40" s="29">
        <f t="shared" ref="R40" si="170">R2</f>
        <v>40613</v>
      </c>
      <c r="S40" s="28"/>
      <c r="T40" s="29">
        <f t="shared" ref="T40" si="171">T2</f>
        <v>40616</v>
      </c>
      <c r="U40" s="28"/>
      <c r="V40" s="29">
        <f t="shared" ref="V40" si="172">V2</f>
        <v>40617</v>
      </c>
      <c r="W40" s="28"/>
      <c r="X40" s="29">
        <f t="shared" ref="X40" si="173">X2</f>
        <v>40618</v>
      </c>
      <c r="Y40" s="28"/>
      <c r="Z40" s="29">
        <f t="shared" ref="Z40" si="174">Z2</f>
        <v>40619</v>
      </c>
      <c r="AA40" s="28"/>
      <c r="AB40" s="29">
        <f t="shared" ref="AB40" si="175">AB2</f>
        <v>40620</v>
      </c>
      <c r="AC40" s="28"/>
      <c r="AD40" s="29">
        <f t="shared" ref="AD40" si="176">AD2</f>
        <v>40623</v>
      </c>
      <c r="AE40" s="28"/>
      <c r="AF40" s="29">
        <f t="shared" ref="AF40" si="177">AF2</f>
        <v>40624</v>
      </c>
      <c r="AG40" s="28"/>
      <c r="AH40" s="29">
        <f t="shared" ref="AH40" si="178">AH2</f>
        <v>40625</v>
      </c>
      <c r="AI40" s="28"/>
      <c r="AJ40" s="29">
        <f t="shared" ref="AJ40" si="179">AJ2</f>
        <v>40626</v>
      </c>
      <c r="AK40" s="28"/>
      <c r="AL40" s="29">
        <f t="shared" ref="AL40" si="180">AL2</f>
        <v>40627</v>
      </c>
      <c r="AM40" s="28"/>
      <c r="AN40" s="29">
        <f t="shared" ref="AN40" si="181">AN2</f>
        <v>40630</v>
      </c>
      <c r="AO40" s="28"/>
      <c r="AP40" s="29">
        <f t="shared" ref="AP40" si="182">AP2</f>
        <v>40631</v>
      </c>
      <c r="AQ40" s="28"/>
      <c r="AR40" s="29">
        <f t="shared" ref="AR40" si="183">AR2</f>
        <v>40632</v>
      </c>
      <c r="AS40" s="28"/>
      <c r="AT40" s="29">
        <f t="shared" ref="AT40:AV40" si="184">AT2</f>
        <v>40633</v>
      </c>
      <c r="AU40" s="28"/>
      <c r="AV40" s="30" t="str">
        <f t="shared" si="184"/>
        <v>Samlet for Marts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5">B12+B26+B36</f>
        <v>604</v>
      </c>
      <c r="C42" s="5"/>
      <c r="D42" s="4">
        <f t="shared" ref="D42" si="186">D12+D26+D36</f>
        <v>1028</v>
      </c>
      <c r="E42" s="5"/>
      <c r="F42" s="4">
        <f t="shared" ref="F42" si="187">F12+F26+F36</f>
        <v>402</v>
      </c>
      <c r="G42" s="5"/>
      <c r="H42" s="4">
        <f t="shared" ref="H42" si="188">H12+H26+H36</f>
        <v>424</v>
      </c>
      <c r="I42" s="5"/>
      <c r="J42" s="4">
        <f t="shared" ref="J42" si="189">J12+J26+J36</f>
        <v>604</v>
      </c>
      <c r="K42" s="5"/>
      <c r="L42" s="4">
        <f t="shared" ref="L42:AT42" si="190">L12+L26+L36</f>
        <v>696</v>
      </c>
      <c r="M42" s="5"/>
      <c r="N42" s="4">
        <f t="shared" si="190"/>
        <v>0</v>
      </c>
      <c r="O42" s="5"/>
      <c r="P42" s="4">
        <f t="shared" si="190"/>
        <v>0</v>
      </c>
      <c r="Q42" s="5"/>
      <c r="R42" s="4">
        <f t="shared" si="190"/>
        <v>0</v>
      </c>
      <c r="S42" s="5"/>
      <c r="T42" s="4">
        <f t="shared" si="190"/>
        <v>0</v>
      </c>
      <c r="U42" s="5"/>
      <c r="V42" s="4">
        <f t="shared" si="190"/>
        <v>0</v>
      </c>
      <c r="W42" s="5"/>
      <c r="X42" s="4">
        <f t="shared" si="190"/>
        <v>0</v>
      </c>
      <c r="Y42" s="5"/>
      <c r="Z42" s="4">
        <f t="shared" si="190"/>
        <v>0</v>
      </c>
      <c r="AA42" s="5"/>
      <c r="AB42" s="4">
        <f t="shared" si="190"/>
        <v>0</v>
      </c>
      <c r="AC42" s="5"/>
      <c r="AD42" s="4">
        <f t="shared" si="190"/>
        <v>0</v>
      </c>
      <c r="AE42" s="5"/>
      <c r="AF42" s="4">
        <f t="shared" si="190"/>
        <v>0</v>
      </c>
      <c r="AG42" s="5"/>
      <c r="AH42" s="4">
        <f t="shared" si="190"/>
        <v>0</v>
      </c>
      <c r="AI42" s="5"/>
      <c r="AJ42" s="4">
        <f t="shared" si="190"/>
        <v>0</v>
      </c>
      <c r="AK42" s="5"/>
      <c r="AL42" s="4">
        <f t="shared" si="190"/>
        <v>0</v>
      </c>
      <c r="AM42" s="5"/>
      <c r="AN42" s="4">
        <f t="shared" si="190"/>
        <v>0</v>
      </c>
      <c r="AO42" s="5"/>
      <c r="AP42" s="4">
        <f t="shared" si="190"/>
        <v>0</v>
      </c>
      <c r="AQ42" s="5"/>
      <c r="AR42" s="4">
        <f t="shared" si="190"/>
        <v>0</v>
      </c>
      <c r="AS42" s="5"/>
      <c r="AT42" s="4">
        <f t="shared" si="190"/>
        <v>0</v>
      </c>
      <c r="AU42" s="5"/>
      <c r="AV42" s="4">
        <f>SUM(B42,D42,F42,H42,J42,L42,N42,P42,R42,T42,V42,X42,Z42,AB42,AD42,AF42,AH42,AJ42,AL42,AN42,AP42,AR42,AT42)</f>
        <v>3758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91">C13+C27+C37</f>
        <v>101</v>
      </c>
      <c r="D43" s="5"/>
      <c r="E43" s="4">
        <f t="shared" si="191"/>
        <v>151</v>
      </c>
      <c r="F43" s="5"/>
      <c r="G43" s="4">
        <f t="shared" ref="G43" si="192">G13+G27+G37</f>
        <v>90</v>
      </c>
      <c r="H43" s="5"/>
      <c r="I43" s="4">
        <f t="shared" ref="I43" si="193">I13+I27+I37</f>
        <v>64</v>
      </c>
      <c r="J43" s="5"/>
      <c r="K43" s="4">
        <f t="shared" ref="K43" si="194">K13+K27+K37</f>
        <v>94</v>
      </c>
      <c r="L43" s="5"/>
      <c r="M43" s="4">
        <f t="shared" ref="M43:AU43" si="195">M13+M27+M37</f>
        <v>103</v>
      </c>
      <c r="N43" s="5"/>
      <c r="O43" s="4">
        <f t="shared" si="195"/>
        <v>0</v>
      </c>
      <c r="P43" s="5"/>
      <c r="Q43" s="4">
        <f t="shared" si="195"/>
        <v>0</v>
      </c>
      <c r="R43" s="5"/>
      <c r="S43" s="4">
        <f t="shared" si="195"/>
        <v>0</v>
      </c>
      <c r="T43" s="5"/>
      <c r="U43" s="4">
        <f t="shared" si="195"/>
        <v>0</v>
      </c>
      <c r="V43" s="5"/>
      <c r="W43" s="4">
        <f t="shared" si="195"/>
        <v>0</v>
      </c>
      <c r="X43" s="5"/>
      <c r="Y43" s="4">
        <f t="shared" si="195"/>
        <v>0</v>
      </c>
      <c r="Z43" s="5"/>
      <c r="AA43" s="4">
        <f t="shared" si="195"/>
        <v>0</v>
      </c>
      <c r="AB43" s="5"/>
      <c r="AC43" s="4">
        <f t="shared" si="195"/>
        <v>0</v>
      </c>
      <c r="AD43" s="5"/>
      <c r="AE43" s="4">
        <f t="shared" si="195"/>
        <v>0</v>
      </c>
      <c r="AF43" s="5"/>
      <c r="AG43" s="4">
        <f t="shared" si="195"/>
        <v>0</v>
      </c>
      <c r="AH43" s="5"/>
      <c r="AI43" s="4">
        <f t="shared" si="195"/>
        <v>0</v>
      </c>
      <c r="AJ43" s="5"/>
      <c r="AK43" s="4">
        <f t="shared" si="195"/>
        <v>0</v>
      </c>
      <c r="AL43" s="5"/>
      <c r="AM43" s="4">
        <f t="shared" si="195"/>
        <v>0</v>
      </c>
      <c r="AN43" s="5"/>
      <c r="AO43" s="4">
        <f t="shared" si="195"/>
        <v>0</v>
      </c>
      <c r="AP43" s="5"/>
      <c r="AQ43" s="4">
        <f t="shared" si="195"/>
        <v>0</v>
      </c>
      <c r="AR43" s="5"/>
      <c r="AS43" s="4">
        <f t="shared" si="195"/>
        <v>0</v>
      </c>
      <c r="AT43" s="5"/>
      <c r="AU43" s="4">
        <f t="shared" si="195"/>
        <v>0</v>
      </c>
      <c r="AV43" s="5"/>
      <c r="AW43" s="4">
        <f>SUM(C43,E43,G43,I43,K43,M43,O43,Q43,S43,U43,W43,Y43,AA43,AC43,AE43,AG43,AI43,AK43,AM43,AO43,AQ43,AS43,AU43)</f>
        <v>603</v>
      </c>
    </row>
  </sheetData>
  <mergeCells count="96">
    <mergeCell ref="AL40:AM40"/>
    <mergeCell ref="AN40:AO40"/>
    <mergeCell ref="AP40:AQ40"/>
    <mergeCell ref="AR40:AS40"/>
    <mergeCell ref="AT40:AU40"/>
    <mergeCell ref="AB40:AC40"/>
    <mergeCell ref="AD40:AE40"/>
    <mergeCell ref="AF40:AG40"/>
    <mergeCell ref="AH40:AI40"/>
    <mergeCell ref="AJ40:AK40"/>
    <mergeCell ref="R40:S40"/>
    <mergeCell ref="T40:U40"/>
    <mergeCell ref="V40:W40"/>
    <mergeCell ref="X40:Y40"/>
    <mergeCell ref="Z40:AA40"/>
    <mergeCell ref="H40:I40"/>
    <mergeCell ref="J40:K40"/>
    <mergeCell ref="L40:M40"/>
    <mergeCell ref="N40:O40"/>
    <mergeCell ref="P40:Q40"/>
    <mergeCell ref="AL30:AM30"/>
    <mergeCell ref="AN30:AO30"/>
    <mergeCell ref="AP30:AQ30"/>
    <mergeCell ref="AR30:AS30"/>
    <mergeCell ref="AT30:AU30"/>
    <mergeCell ref="AB30:AC30"/>
    <mergeCell ref="AD30:AE30"/>
    <mergeCell ref="AF30:AG30"/>
    <mergeCell ref="AH30:AI30"/>
    <mergeCell ref="AJ30:AK30"/>
    <mergeCell ref="R30:S30"/>
    <mergeCell ref="T30:U30"/>
    <mergeCell ref="V30:W30"/>
    <mergeCell ref="X30:Y30"/>
    <mergeCell ref="Z30:AA30"/>
    <mergeCell ref="H30:I30"/>
    <mergeCell ref="J30:K30"/>
    <mergeCell ref="L30:M30"/>
    <mergeCell ref="N30:O30"/>
    <mergeCell ref="P30:Q30"/>
    <mergeCell ref="AL16:AM16"/>
    <mergeCell ref="AN16:AO16"/>
    <mergeCell ref="AP16:AQ16"/>
    <mergeCell ref="AR16:AS16"/>
    <mergeCell ref="AT16:AU16"/>
    <mergeCell ref="AB16:AC16"/>
    <mergeCell ref="AD16:AE16"/>
    <mergeCell ref="AF16:AG16"/>
    <mergeCell ref="AH16:AI16"/>
    <mergeCell ref="AJ16:AK16"/>
    <mergeCell ref="R16:S16"/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B16:C16"/>
    <mergeCell ref="B30:C30"/>
    <mergeCell ref="B40:C40"/>
    <mergeCell ref="D16:E16"/>
    <mergeCell ref="F16:G16"/>
    <mergeCell ref="D30:E30"/>
    <mergeCell ref="F30:G30"/>
    <mergeCell ref="D40:E40"/>
    <mergeCell ref="F40:G40"/>
    <mergeCell ref="AR2:AS2"/>
    <mergeCell ref="AT2:AU2"/>
    <mergeCell ref="J2:K2"/>
    <mergeCell ref="T2:U2"/>
    <mergeCell ref="AD2:AE2"/>
    <mergeCell ref="AN2:AO2"/>
    <mergeCell ref="AF2:AG2"/>
    <mergeCell ref="AH2:AI2"/>
    <mergeCell ref="AJ2:AK2"/>
    <mergeCell ref="AL2:AM2"/>
    <mergeCell ref="AP2:AQ2"/>
    <mergeCell ref="AV2:AW2"/>
    <mergeCell ref="AV16:AW16"/>
    <mergeCell ref="AV30:AW30"/>
    <mergeCell ref="AV40:AW40"/>
    <mergeCell ref="B2:C2"/>
    <mergeCell ref="D2:E2"/>
    <mergeCell ref="F2:G2"/>
    <mergeCell ref="H2:I2"/>
    <mergeCell ref="L2:M2"/>
    <mergeCell ref="N2:O2"/>
    <mergeCell ref="P2:Q2"/>
    <mergeCell ref="R2:S2"/>
    <mergeCell ref="V2:W2"/>
    <mergeCell ref="X2:Y2"/>
    <mergeCell ref="Z2:AA2"/>
    <mergeCell ref="AB2:A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43"/>
  <sheetViews>
    <sheetView topLeftCell="A13" workbookViewId="0">
      <pane xSplit="1" topLeftCell="B1" activePane="topRight" state="frozen"/>
      <selection pane="topRight" activeCell="A13" sqref="A1:A1048576"/>
    </sheetView>
  </sheetViews>
  <sheetFormatPr defaultRowHeight="15"/>
  <cols>
    <col min="1" max="1" width="15.7109375" bestFit="1" customWidth="1"/>
    <col min="2" max="43" width="8.7109375" customWidth="1"/>
    <col min="44" max="45" width="10.7109375" customWidth="1"/>
  </cols>
  <sheetData>
    <row r="1" spans="1:45" ht="15" customHeight="1" thickBot="1">
      <c r="A1" s="11" t="str">
        <f>Januar!A1</f>
        <v>Opgave 1 + 2</v>
      </c>
      <c r="B1" s="7"/>
      <c r="C1" s="7"/>
      <c r="AR1" s="2"/>
      <c r="AS1" s="2"/>
    </row>
    <row r="2" spans="1:45" s="9" customFormat="1" ht="15" customHeight="1">
      <c r="A2" s="18" t="str">
        <f>Januar!A2</f>
        <v>Dato</v>
      </c>
      <c r="B2" s="29">
        <v>40634</v>
      </c>
      <c r="C2" s="28"/>
      <c r="D2" s="29">
        <f>B2+3</f>
        <v>40637</v>
      </c>
      <c r="E2" s="28"/>
      <c r="F2" s="29">
        <f>D2+1</f>
        <v>40638</v>
      </c>
      <c r="G2" s="28"/>
      <c r="H2" s="29">
        <f>F2+1</f>
        <v>40639</v>
      </c>
      <c r="I2" s="28"/>
      <c r="J2" s="29">
        <f>H2+1</f>
        <v>40640</v>
      </c>
      <c r="K2" s="28"/>
      <c r="L2" s="29">
        <f>J2+1</f>
        <v>40641</v>
      </c>
      <c r="M2" s="28"/>
      <c r="N2" s="29">
        <f>L2+3</f>
        <v>40644</v>
      </c>
      <c r="O2" s="28"/>
      <c r="P2" s="29">
        <f>N2+1</f>
        <v>40645</v>
      </c>
      <c r="Q2" s="28"/>
      <c r="R2" s="29">
        <f>P2+1</f>
        <v>40646</v>
      </c>
      <c r="S2" s="28"/>
      <c r="T2" s="29">
        <f>R2+1</f>
        <v>40647</v>
      </c>
      <c r="U2" s="28"/>
      <c r="V2" s="29">
        <f>T2+1</f>
        <v>40648</v>
      </c>
      <c r="W2" s="28"/>
      <c r="X2" s="29">
        <f>V2+3</f>
        <v>40651</v>
      </c>
      <c r="Y2" s="28"/>
      <c r="Z2" s="29">
        <f>X2+1</f>
        <v>40652</v>
      </c>
      <c r="AA2" s="28"/>
      <c r="AB2" s="29">
        <f>Z2+1</f>
        <v>40653</v>
      </c>
      <c r="AC2" s="28"/>
      <c r="AD2" s="29">
        <f>AB2+1</f>
        <v>40654</v>
      </c>
      <c r="AE2" s="28"/>
      <c r="AF2" s="29">
        <f>AD2+1</f>
        <v>40655</v>
      </c>
      <c r="AG2" s="28"/>
      <c r="AH2" s="29">
        <f>AF2+3</f>
        <v>40658</v>
      </c>
      <c r="AI2" s="28"/>
      <c r="AJ2" s="29">
        <f>AH2+1</f>
        <v>40659</v>
      </c>
      <c r="AK2" s="28"/>
      <c r="AL2" s="29">
        <f>AJ2+1</f>
        <v>40660</v>
      </c>
      <c r="AM2" s="28"/>
      <c r="AN2" s="29">
        <f>AL2+1</f>
        <v>40661</v>
      </c>
      <c r="AO2" s="28"/>
      <c r="AP2" s="29">
        <f>AN2+1</f>
        <v>40662</v>
      </c>
      <c r="AQ2" s="28"/>
      <c r="AR2" s="30" t="s">
        <v>11</v>
      </c>
      <c r="AS2" s="31"/>
    </row>
    <row r="3" spans="1:45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</row>
    <row r="4" spans="1:45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ht="15" customHeight="1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>
        <f>SUM(B5,D5,F5,H5,J5,L5,N5,P5,R5,T5,V5,X5,Z5,AB5,AD5,AF5,AH5,AJ5,AL5,AN5,AP5)</f>
        <v>0</v>
      </c>
      <c r="AS5" s="4">
        <f>SUM(C5,E5,G5,I5,K5,M5,O5,Q5,S5,U5,W5,Y5,AA5,AC5,AE5,AG5,AI5,AK5,AM5,AO5,AQ5)</f>
        <v>0</v>
      </c>
    </row>
    <row r="6" spans="1:45" ht="15" customHeight="1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>
        <f t="shared" ref="AR6:AR12" si="0">SUM(B6,D6,F6,H6,J6,L6,N6,P6,R6,T6,V6,X6,Z6,AB6,AD6,AF6,AH6,AJ6,AL6,AN6,AP6)</f>
        <v>0</v>
      </c>
      <c r="AS6" s="4">
        <f t="shared" ref="AS6:AS11" si="1">SUM(C6,E6,G6,I6,K6,M6,O6,Q6,S6,U6,W6,Y6,AA6,AC6,AE6,AG6,AI6,AK6,AM6,AO6,AQ6)</f>
        <v>0</v>
      </c>
    </row>
    <row r="7" spans="1:45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>
        <f t="shared" si="0"/>
        <v>0</v>
      </c>
      <c r="AS7" s="4">
        <f t="shared" si="1"/>
        <v>0</v>
      </c>
    </row>
    <row r="8" spans="1:45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>
        <f t="shared" si="0"/>
        <v>0</v>
      </c>
      <c r="AS8" s="4">
        <f t="shared" si="1"/>
        <v>0</v>
      </c>
    </row>
    <row r="9" spans="1:45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>
        <f t="shared" si="0"/>
        <v>0</v>
      </c>
      <c r="AS9" s="4">
        <f t="shared" si="1"/>
        <v>0</v>
      </c>
    </row>
    <row r="10" spans="1:45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>
        <f t="shared" si="0"/>
        <v>0</v>
      </c>
      <c r="AS10" s="4">
        <f t="shared" si="1"/>
        <v>0</v>
      </c>
    </row>
    <row r="11" spans="1:45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f t="shared" si="0"/>
        <v>0</v>
      </c>
      <c r="AS11" s="4">
        <f t="shared" si="1"/>
        <v>0</v>
      </c>
    </row>
    <row r="12" spans="1:45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si="0"/>
        <v>0</v>
      </c>
      <c r="AS12" s="5"/>
    </row>
    <row r="13" spans="1:45" ht="15" customHeight="1">
      <c r="A13" s="17" t="str">
        <f>Januar!A13</f>
        <v>To. Antal Sager</v>
      </c>
      <c r="B13" s="5"/>
      <c r="C13" s="4">
        <f t="shared" ref="C13:E13" si="23">SUM(C5:C11)</f>
        <v>0</v>
      </c>
      <c r="D13" s="5"/>
      <c r="E13" s="4">
        <f t="shared" si="23"/>
        <v>0</v>
      </c>
      <c r="F13" s="5"/>
      <c r="G13" s="4">
        <f t="shared" ref="G13" si="24">SUM(G5:G11)</f>
        <v>0</v>
      </c>
      <c r="H13" s="5"/>
      <c r="I13" s="4">
        <f t="shared" ref="I13" si="25">SUM(I5:I11)</f>
        <v>0</v>
      </c>
      <c r="J13" s="5"/>
      <c r="K13" s="4">
        <f t="shared" ref="K13" si="26">SUM(K5:K11)</f>
        <v>0</v>
      </c>
      <c r="L13" s="5"/>
      <c r="M13" s="4">
        <f t="shared" ref="M13" si="27">SUM(M5:M11)</f>
        <v>0</v>
      </c>
      <c r="N13" s="5"/>
      <c r="O13" s="4">
        <f t="shared" ref="O13" si="28">SUM(O5:O11)</f>
        <v>0</v>
      </c>
      <c r="P13" s="5"/>
      <c r="Q13" s="4">
        <f t="shared" ref="Q13" si="29">SUM(Q5:Q11)</f>
        <v>0</v>
      </c>
      <c r="R13" s="5"/>
      <c r="S13" s="4">
        <f t="shared" ref="S13" si="30">SUM(S5:S11)</f>
        <v>0</v>
      </c>
      <c r="T13" s="5"/>
      <c r="U13" s="4">
        <f t="shared" ref="U13" si="31">SUM(U5:U11)</f>
        <v>0</v>
      </c>
      <c r="V13" s="5"/>
      <c r="W13" s="4">
        <f t="shared" ref="W13" si="32">SUM(W5:W11)</f>
        <v>0</v>
      </c>
      <c r="X13" s="5"/>
      <c r="Y13" s="4">
        <f t="shared" ref="Y13" si="33">SUM(Y5:Y11)</f>
        <v>0</v>
      </c>
      <c r="Z13" s="5"/>
      <c r="AA13" s="4">
        <f t="shared" ref="AA13" si="34">SUM(AA5:AA11)</f>
        <v>0</v>
      </c>
      <c r="AB13" s="5"/>
      <c r="AC13" s="4">
        <f t="shared" ref="AC13" si="35">SUM(AC5:AC11)</f>
        <v>0</v>
      </c>
      <c r="AD13" s="5"/>
      <c r="AE13" s="4">
        <f t="shared" ref="AE13" si="36">SUM(AE5:AE11)</f>
        <v>0</v>
      </c>
      <c r="AF13" s="5"/>
      <c r="AG13" s="4">
        <f t="shared" ref="AG13" si="37">SUM(AG5:AG11)</f>
        <v>0</v>
      </c>
      <c r="AH13" s="5"/>
      <c r="AI13" s="4">
        <f t="shared" ref="AI13" si="38">SUM(AI5:AI11)</f>
        <v>0</v>
      </c>
      <c r="AJ13" s="5"/>
      <c r="AK13" s="4">
        <f t="shared" ref="AK13" si="39">SUM(AK5:AK11)</f>
        <v>0</v>
      </c>
      <c r="AL13" s="5"/>
      <c r="AM13" s="4">
        <f t="shared" ref="AM13" si="40">SUM(AM5:AM11)</f>
        <v>0</v>
      </c>
      <c r="AN13" s="5"/>
      <c r="AO13" s="4">
        <f t="shared" ref="AO13" si="41">SUM(AO5:AO11)</f>
        <v>0</v>
      </c>
      <c r="AP13" s="5"/>
      <c r="AQ13" s="4">
        <f t="shared" ref="AQ13" si="42">SUM(AQ5:AQ11)</f>
        <v>0</v>
      </c>
      <c r="AR13" s="5"/>
      <c r="AS13" s="4">
        <f>SUM(C13,E13,G13,I13,K13,M13,O13,Q13,S13,U13,W13,Y13,AA13,AC13,AE13,AG13,AI13,AK13,AM13,AO13,AQ13)</f>
        <v>0</v>
      </c>
    </row>
    <row r="14" spans="1:45" ht="15" customHeight="1" thickBot="1">
      <c r="AR14" s="8"/>
      <c r="AS14" s="8"/>
    </row>
    <row r="15" spans="1:45" ht="15" customHeight="1" thickBot="1">
      <c r="A15" s="11" t="str">
        <f>Januar!A15</f>
        <v>Opgave 3</v>
      </c>
    </row>
    <row r="16" spans="1:45" s="9" customFormat="1" ht="15" customHeight="1">
      <c r="A16" s="18" t="str">
        <f>Januar!A16</f>
        <v>Dato</v>
      </c>
      <c r="B16" s="29">
        <f>B2</f>
        <v>40634</v>
      </c>
      <c r="C16" s="28"/>
      <c r="D16" s="29">
        <f t="shared" ref="D16" si="43">D2</f>
        <v>40637</v>
      </c>
      <c r="E16" s="28"/>
      <c r="F16" s="29">
        <f t="shared" ref="F16" si="44">F2</f>
        <v>40638</v>
      </c>
      <c r="G16" s="28"/>
      <c r="H16" s="29">
        <f t="shared" ref="H16" si="45">H2</f>
        <v>40639</v>
      </c>
      <c r="I16" s="28"/>
      <c r="J16" s="29">
        <f t="shared" ref="J16" si="46">J2</f>
        <v>40640</v>
      </c>
      <c r="K16" s="28"/>
      <c r="L16" s="29">
        <f t="shared" ref="L16" si="47">L2</f>
        <v>40641</v>
      </c>
      <c r="M16" s="28"/>
      <c r="N16" s="29">
        <f t="shared" ref="N16" si="48">N2</f>
        <v>40644</v>
      </c>
      <c r="O16" s="28"/>
      <c r="P16" s="29">
        <f t="shared" ref="P16" si="49">P2</f>
        <v>40645</v>
      </c>
      <c r="Q16" s="28"/>
      <c r="R16" s="29">
        <f t="shared" ref="R16" si="50">R2</f>
        <v>40646</v>
      </c>
      <c r="S16" s="28"/>
      <c r="T16" s="29">
        <f t="shared" ref="T16" si="51">T2</f>
        <v>40647</v>
      </c>
      <c r="U16" s="28"/>
      <c r="V16" s="29">
        <f t="shared" ref="V16" si="52">V2</f>
        <v>40648</v>
      </c>
      <c r="W16" s="28"/>
      <c r="X16" s="29">
        <f t="shared" ref="X16" si="53">X2</f>
        <v>40651</v>
      </c>
      <c r="Y16" s="28"/>
      <c r="Z16" s="29">
        <f t="shared" ref="Z16" si="54">Z2</f>
        <v>40652</v>
      </c>
      <c r="AA16" s="28"/>
      <c r="AB16" s="29">
        <f t="shared" ref="AB16" si="55">AB2</f>
        <v>40653</v>
      </c>
      <c r="AC16" s="28"/>
      <c r="AD16" s="29">
        <f t="shared" ref="AD16" si="56">AD2</f>
        <v>40654</v>
      </c>
      <c r="AE16" s="28"/>
      <c r="AF16" s="29">
        <f t="shared" ref="AF16" si="57">AF2</f>
        <v>40655</v>
      </c>
      <c r="AG16" s="28"/>
      <c r="AH16" s="29">
        <f t="shared" ref="AH16" si="58">AH2</f>
        <v>40658</v>
      </c>
      <c r="AI16" s="28"/>
      <c r="AJ16" s="29">
        <f t="shared" ref="AJ16" si="59">AJ2</f>
        <v>40659</v>
      </c>
      <c r="AK16" s="28"/>
      <c r="AL16" s="29">
        <f t="shared" ref="AL16" si="60">AL2</f>
        <v>40660</v>
      </c>
      <c r="AM16" s="28"/>
      <c r="AN16" s="29">
        <f t="shared" ref="AN16" si="61">AN2</f>
        <v>40661</v>
      </c>
      <c r="AO16" s="28"/>
      <c r="AP16" s="29">
        <f t="shared" ref="AP16" si="62">AP2</f>
        <v>40662</v>
      </c>
      <c r="AQ16" s="28"/>
      <c r="AR16" s="30" t="str">
        <f t="shared" ref="AR16" si="63">AR2</f>
        <v>Samlet for April</v>
      </c>
      <c r="AS16" s="31"/>
    </row>
    <row r="17" spans="1:45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</row>
    <row r="18" spans="1:45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>
        <f t="shared" ref="AR19:AR26" si="64">SUM(B19,D19,F19,H19,J19,L19,N19,P19,R19,T19,V19,X19,Z19,AB19,AD19,AF19,AH19,AJ19,AL19,AN19,AP19)</f>
        <v>0</v>
      </c>
      <c r="AS19" s="4">
        <f t="shared" ref="AS19:AS25" si="65">SUM(C19,E19,G19,I19,K19,M19,O19,Q19,S19,U19,W19,Y19,AA19,AC19,AE19,AG19,AI19,AK19,AM19,AO19,AQ19)</f>
        <v>0</v>
      </c>
    </row>
    <row r="20" spans="1:45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>
        <f t="shared" si="64"/>
        <v>0</v>
      </c>
      <c r="AS20" s="4">
        <f t="shared" si="65"/>
        <v>0</v>
      </c>
    </row>
    <row r="21" spans="1:45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>
        <f t="shared" si="64"/>
        <v>0</v>
      </c>
      <c r="AS21" s="4">
        <f t="shared" si="65"/>
        <v>0</v>
      </c>
    </row>
    <row r="22" spans="1:45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>
        <f t="shared" si="64"/>
        <v>0</v>
      </c>
      <c r="AS22" s="4">
        <f t="shared" si="65"/>
        <v>0</v>
      </c>
    </row>
    <row r="23" spans="1:45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>
        <f t="shared" si="64"/>
        <v>0</v>
      </c>
      <c r="AS23" s="4">
        <f t="shared" si="65"/>
        <v>0</v>
      </c>
    </row>
    <row r="24" spans="1:45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>
        <f t="shared" si="64"/>
        <v>0</v>
      </c>
      <c r="AS24" s="4">
        <f t="shared" si="65"/>
        <v>0</v>
      </c>
    </row>
    <row r="25" spans="1:45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>
        <f t="shared" si="64"/>
        <v>0</v>
      </c>
      <c r="AS25" s="4">
        <f t="shared" si="65"/>
        <v>0</v>
      </c>
    </row>
    <row r="26" spans="1:45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66">SUM(N19:N25)</f>
        <v>0</v>
      </c>
      <c r="O26" s="5"/>
      <c r="P26" s="4">
        <f t="shared" ref="P26" si="67">SUM(P19:P25)</f>
        <v>0</v>
      </c>
      <c r="Q26" s="5"/>
      <c r="R26" s="4">
        <f t="shared" ref="R26" si="68">SUM(R19:R25)</f>
        <v>0</v>
      </c>
      <c r="S26" s="5"/>
      <c r="T26" s="4">
        <f t="shared" ref="T26" si="69">SUM(T19:T25)</f>
        <v>0</v>
      </c>
      <c r="U26" s="5"/>
      <c r="V26" s="4">
        <f t="shared" ref="V26" si="70">SUM(V19:V25)</f>
        <v>0</v>
      </c>
      <c r="W26" s="5"/>
      <c r="X26" s="4">
        <f t="shared" ref="X26" si="71">SUM(X19:X25)</f>
        <v>0</v>
      </c>
      <c r="Y26" s="5"/>
      <c r="Z26" s="4">
        <f t="shared" ref="Z26" si="72">SUM(Z19:Z25)</f>
        <v>0</v>
      </c>
      <c r="AA26" s="5"/>
      <c r="AB26" s="4">
        <f t="shared" ref="AB26" si="73">SUM(AB19:AB25)</f>
        <v>0</v>
      </c>
      <c r="AC26" s="5"/>
      <c r="AD26" s="4">
        <f t="shared" ref="AD26" si="74">SUM(AD19:AD25)</f>
        <v>0</v>
      </c>
      <c r="AE26" s="5"/>
      <c r="AF26" s="4">
        <f t="shared" ref="AF26" si="75">SUM(AF19:AF25)</f>
        <v>0</v>
      </c>
      <c r="AG26" s="5"/>
      <c r="AH26" s="4">
        <f t="shared" ref="AH26" si="76">SUM(AH19:AH25)</f>
        <v>0</v>
      </c>
      <c r="AI26" s="5"/>
      <c r="AJ26" s="4">
        <f t="shared" ref="AJ26" si="77">SUM(AJ19:AJ25)</f>
        <v>0</v>
      </c>
      <c r="AK26" s="5"/>
      <c r="AL26" s="4">
        <f t="shared" ref="AL26" si="78">SUM(AL19:AL25)</f>
        <v>0</v>
      </c>
      <c r="AM26" s="5"/>
      <c r="AN26" s="4">
        <f t="shared" ref="AN26" si="79">SUM(AN19:AN25)</f>
        <v>0</v>
      </c>
      <c r="AO26" s="5"/>
      <c r="AP26" s="4">
        <f t="shared" ref="AP26" si="80">SUM(AP19:AP25)</f>
        <v>0</v>
      </c>
      <c r="AQ26" s="5"/>
      <c r="AR26" s="4">
        <f t="shared" si="64"/>
        <v>0</v>
      </c>
      <c r="AS26" s="5"/>
    </row>
    <row r="27" spans="1:45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1">SUM(O19:O25)</f>
        <v>0</v>
      </c>
      <c r="P27" s="5"/>
      <c r="Q27" s="4">
        <f t="shared" ref="Q27" si="82">SUM(Q19:Q25)</f>
        <v>0</v>
      </c>
      <c r="R27" s="5"/>
      <c r="S27" s="4">
        <f t="shared" ref="S27" si="83">SUM(S19:S25)</f>
        <v>0</v>
      </c>
      <c r="T27" s="5"/>
      <c r="U27" s="4">
        <f t="shared" ref="U27" si="84">SUM(U19:U25)</f>
        <v>0</v>
      </c>
      <c r="V27" s="5"/>
      <c r="W27" s="4">
        <f t="shared" ref="W27" si="85">SUM(W19:W25)</f>
        <v>0</v>
      </c>
      <c r="X27" s="5"/>
      <c r="Y27" s="4">
        <f t="shared" ref="Y27" si="86">SUM(Y19:Y25)</f>
        <v>0</v>
      </c>
      <c r="Z27" s="5"/>
      <c r="AA27" s="4">
        <f t="shared" ref="AA27" si="87">SUM(AA19:AA25)</f>
        <v>0</v>
      </c>
      <c r="AB27" s="5"/>
      <c r="AC27" s="4">
        <f t="shared" ref="AC27" si="88">SUM(AC19:AC25)</f>
        <v>0</v>
      </c>
      <c r="AD27" s="5"/>
      <c r="AE27" s="4">
        <f t="shared" ref="AE27" si="89">SUM(AE19:AE25)</f>
        <v>0</v>
      </c>
      <c r="AF27" s="5"/>
      <c r="AG27" s="4">
        <f t="shared" ref="AG27" si="90">SUM(AG19:AG25)</f>
        <v>0</v>
      </c>
      <c r="AH27" s="5"/>
      <c r="AI27" s="4">
        <f t="shared" ref="AI27" si="91">SUM(AI19:AI25)</f>
        <v>0</v>
      </c>
      <c r="AJ27" s="5"/>
      <c r="AK27" s="4">
        <f t="shared" ref="AK27" si="92">SUM(AK19:AK25)</f>
        <v>0</v>
      </c>
      <c r="AL27" s="5"/>
      <c r="AM27" s="4">
        <f t="shared" ref="AM27" si="93">SUM(AM19:AM25)</f>
        <v>0</v>
      </c>
      <c r="AN27" s="5"/>
      <c r="AO27" s="4">
        <f t="shared" ref="AO27" si="94">SUM(AO19:AO25)</f>
        <v>0</v>
      </c>
      <c r="AP27" s="5"/>
      <c r="AQ27" s="4">
        <f t="shared" ref="AQ27" si="95">SUM(AQ19:AQ25)</f>
        <v>0</v>
      </c>
      <c r="AR27" s="5"/>
      <c r="AS27" s="4">
        <f>SUM(C27,E27,G27,I27,K27,M27,O27,Q27,S27,U27,W27,Y27,AA27,AC27,AE27,AG27,AI27,AK27,AM27,AO27,AQ27)</f>
        <v>0</v>
      </c>
    </row>
    <row r="28" spans="1:45" ht="15" customHeight="1" thickBot="1"/>
    <row r="29" spans="1:45" ht="15" customHeight="1" thickBot="1">
      <c r="A29" s="11" t="str">
        <f>Januar!A29</f>
        <v>Opgave 4</v>
      </c>
    </row>
    <row r="30" spans="1:45" s="9" customFormat="1" ht="15" customHeight="1">
      <c r="A30" s="18" t="str">
        <f>Januar!A30</f>
        <v>Dato</v>
      </c>
      <c r="B30" s="29">
        <f>B2</f>
        <v>40634</v>
      </c>
      <c r="C30" s="28"/>
      <c r="D30" s="29">
        <f t="shared" ref="D30" si="96">D2</f>
        <v>40637</v>
      </c>
      <c r="E30" s="28"/>
      <c r="F30" s="29">
        <f t="shared" ref="F30" si="97">F2</f>
        <v>40638</v>
      </c>
      <c r="G30" s="28"/>
      <c r="H30" s="29">
        <f t="shared" ref="H30" si="98">H2</f>
        <v>40639</v>
      </c>
      <c r="I30" s="28"/>
      <c r="J30" s="29">
        <f t="shared" ref="J30" si="99">J2</f>
        <v>40640</v>
      </c>
      <c r="K30" s="28"/>
      <c r="L30" s="29">
        <f t="shared" ref="L30" si="100">L2</f>
        <v>40641</v>
      </c>
      <c r="M30" s="28"/>
      <c r="N30" s="29">
        <f t="shared" ref="N30" si="101">N2</f>
        <v>40644</v>
      </c>
      <c r="O30" s="28"/>
      <c r="P30" s="29">
        <f t="shared" ref="P30" si="102">P2</f>
        <v>40645</v>
      </c>
      <c r="Q30" s="28"/>
      <c r="R30" s="29">
        <f t="shared" ref="R30" si="103">R2</f>
        <v>40646</v>
      </c>
      <c r="S30" s="28"/>
      <c r="T30" s="29">
        <f t="shared" ref="T30" si="104">T2</f>
        <v>40647</v>
      </c>
      <c r="U30" s="28"/>
      <c r="V30" s="29">
        <f t="shared" ref="V30" si="105">V2</f>
        <v>40648</v>
      </c>
      <c r="W30" s="28"/>
      <c r="X30" s="29">
        <f t="shared" ref="X30" si="106">X2</f>
        <v>40651</v>
      </c>
      <c r="Y30" s="28"/>
      <c r="Z30" s="29">
        <f t="shared" ref="Z30" si="107">Z2</f>
        <v>40652</v>
      </c>
      <c r="AA30" s="28"/>
      <c r="AB30" s="29">
        <f t="shared" ref="AB30" si="108">AB2</f>
        <v>40653</v>
      </c>
      <c r="AC30" s="28"/>
      <c r="AD30" s="29">
        <f t="shared" ref="AD30" si="109">AD2</f>
        <v>40654</v>
      </c>
      <c r="AE30" s="28"/>
      <c r="AF30" s="29">
        <f t="shared" ref="AF30" si="110">AF2</f>
        <v>40655</v>
      </c>
      <c r="AG30" s="28"/>
      <c r="AH30" s="29">
        <f t="shared" ref="AH30" si="111">AH2</f>
        <v>40658</v>
      </c>
      <c r="AI30" s="28"/>
      <c r="AJ30" s="29">
        <f t="shared" ref="AJ30" si="112">AJ2</f>
        <v>40659</v>
      </c>
      <c r="AK30" s="28"/>
      <c r="AL30" s="29">
        <f t="shared" ref="AL30" si="113">AL2</f>
        <v>40660</v>
      </c>
      <c r="AM30" s="28"/>
      <c r="AN30" s="29">
        <f t="shared" ref="AN30" si="114">AN2</f>
        <v>40661</v>
      </c>
      <c r="AO30" s="28"/>
      <c r="AP30" s="29">
        <f t="shared" ref="AP30" si="115">AP2</f>
        <v>40662</v>
      </c>
      <c r="AQ30" s="28"/>
      <c r="AR30" s="30" t="str">
        <f t="shared" ref="AR30" si="116">AR2</f>
        <v>Samlet for April</v>
      </c>
      <c r="AS30" s="31"/>
    </row>
    <row r="31" spans="1:45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</row>
    <row r="32" spans="1:45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>
        <f t="shared" ref="AR33:AR36" si="117">SUM(B33,D33,F33,H33,J33,L33,N33,P33,R33,T33,V33,X33,Z33,AB33,AD33,AF33,AH33,AJ33,AL33,AN33,AP33)</f>
        <v>0</v>
      </c>
      <c r="AS33" s="4">
        <f t="shared" ref="AS33:AS35" si="118">SUM(C33,E33,G33,I33,K33,M33,O33,Q33,S33,U33,W33,Y33,AA33,AC33,AE33,AG33,AI33,AK33,AM33,AO33,AQ33)</f>
        <v>0</v>
      </c>
    </row>
    <row r="34" spans="1:45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>
        <f t="shared" si="117"/>
        <v>0</v>
      </c>
      <c r="AS34" s="4">
        <f t="shared" si="118"/>
        <v>0</v>
      </c>
    </row>
    <row r="35" spans="1:45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>
        <f t="shared" si="117"/>
        <v>0</v>
      </c>
      <c r="AS35" s="4">
        <f t="shared" si="118"/>
        <v>0</v>
      </c>
    </row>
    <row r="36" spans="1:45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19">SUM(N33:N35)</f>
        <v>0</v>
      </c>
      <c r="O36" s="5"/>
      <c r="P36" s="4">
        <f t="shared" ref="P36" si="120">SUM(P33:P35)</f>
        <v>0</v>
      </c>
      <c r="Q36" s="5"/>
      <c r="R36" s="4">
        <f t="shared" ref="R36" si="121">SUM(R33:R35)</f>
        <v>0</v>
      </c>
      <c r="S36" s="5"/>
      <c r="T36" s="4">
        <f t="shared" ref="T36" si="122">SUM(T33:T35)</f>
        <v>0</v>
      </c>
      <c r="U36" s="5"/>
      <c r="V36" s="4">
        <f t="shared" ref="V36" si="123">SUM(V33:V35)</f>
        <v>0</v>
      </c>
      <c r="W36" s="5"/>
      <c r="X36" s="4">
        <f t="shared" ref="X36" si="124">SUM(X33:X35)</f>
        <v>0</v>
      </c>
      <c r="Y36" s="5"/>
      <c r="Z36" s="4">
        <f t="shared" ref="Z36" si="125">SUM(Z33:Z35)</f>
        <v>0</v>
      </c>
      <c r="AA36" s="5"/>
      <c r="AB36" s="4">
        <f t="shared" ref="AB36" si="126">SUM(AB33:AB35)</f>
        <v>0</v>
      </c>
      <c r="AC36" s="5"/>
      <c r="AD36" s="4">
        <f t="shared" ref="AD36" si="127">SUM(AD33:AD35)</f>
        <v>0</v>
      </c>
      <c r="AE36" s="5"/>
      <c r="AF36" s="4">
        <f t="shared" ref="AF36" si="128">SUM(AF33:AF35)</f>
        <v>0</v>
      </c>
      <c r="AG36" s="5"/>
      <c r="AH36" s="4">
        <f t="shared" ref="AH36" si="129">SUM(AH33:AH35)</f>
        <v>0</v>
      </c>
      <c r="AI36" s="5"/>
      <c r="AJ36" s="4">
        <f t="shared" ref="AJ36" si="130">SUM(AJ33:AJ35)</f>
        <v>0</v>
      </c>
      <c r="AK36" s="5"/>
      <c r="AL36" s="4">
        <f t="shared" ref="AL36" si="131">SUM(AL33:AL35)</f>
        <v>0</v>
      </c>
      <c r="AM36" s="5"/>
      <c r="AN36" s="4">
        <f t="shared" ref="AN36" si="132">SUM(AN33:AN35)</f>
        <v>0</v>
      </c>
      <c r="AO36" s="5"/>
      <c r="AP36" s="4">
        <f t="shared" ref="AP36" si="133">SUM(AP33:AP35)</f>
        <v>0</v>
      </c>
      <c r="AQ36" s="5"/>
      <c r="AR36" s="4">
        <f t="shared" si="117"/>
        <v>0</v>
      </c>
      <c r="AS36" s="5"/>
    </row>
    <row r="37" spans="1:45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34">SUM(O33:O35)</f>
        <v>0</v>
      </c>
      <c r="P37" s="5"/>
      <c r="Q37" s="4">
        <f t="shared" ref="Q37" si="135">SUM(Q33:Q35)</f>
        <v>0</v>
      </c>
      <c r="R37" s="5"/>
      <c r="S37" s="4">
        <f t="shared" ref="S37" si="136">SUM(S33:S35)</f>
        <v>0</v>
      </c>
      <c r="T37" s="5"/>
      <c r="U37" s="4">
        <f t="shared" ref="U37" si="137">SUM(U33:U35)</f>
        <v>0</v>
      </c>
      <c r="V37" s="5"/>
      <c r="W37" s="4">
        <f t="shared" ref="W37" si="138">SUM(W33:W35)</f>
        <v>0</v>
      </c>
      <c r="X37" s="5"/>
      <c r="Y37" s="4">
        <f t="shared" ref="Y37" si="139">SUM(Y33:Y35)</f>
        <v>0</v>
      </c>
      <c r="Z37" s="5"/>
      <c r="AA37" s="4">
        <f t="shared" ref="AA37" si="140">SUM(AA33:AA35)</f>
        <v>0</v>
      </c>
      <c r="AB37" s="5"/>
      <c r="AC37" s="4">
        <f t="shared" ref="AC37" si="141">SUM(AC33:AC35)</f>
        <v>0</v>
      </c>
      <c r="AD37" s="5"/>
      <c r="AE37" s="4">
        <f t="shared" ref="AE37" si="142">SUM(AE33:AE35)</f>
        <v>0</v>
      </c>
      <c r="AF37" s="5"/>
      <c r="AG37" s="4">
        <f t="shared" ref="AG37" si="143">SUM(AG33:AG35)</f>
        <v>0</v>
      </c>
      <c r="AH37" s="5"/>
      <c r="AI37" s="4">
        <f t="shared" ref="AI37" si="144">SUM(AI33:AI35)</f>
        <v>0</v>
      </c>
      <c r="AJ37" s="5"/>
      <c r="AK37" s="4">
        <f t="shared" ref="AK37" si="145">SUM(AK33:AK35)</f>
        <v>0</v>
      </c>
      <c r="AL37" s="5"/>
      <c r="AM37" s="4">
        <f t="shared" ref="AM37" si="146">SUM(AM33:AM35)</f>
        <v>0</v>
      </c>
      <c r="AN37" s="5"/>
      <c r="AO37" s="4">
        <f t="shared" ref="AO37" si="147">SUM(AO33:AO35)</f>
        <v>0</v>
      </c>
      <c r="AP37" s="5"/>
      <c r="AQ37" s="4">
        <f t="shared" ref="AQ37" si="148">SUM(AQ33:AQ35)</f>
        <v>0</v>
      </c>
      <c r="AR37" s="5"/>
      <c r="AS37" s="4">
        <f>SUM(C37,E37,G37,I37,K37,M37,O37,Q37,S37,U37,W37,Y37,AA37,AC37,AE37,AG37,AI37,AK37,AM37,AO37,AQ37)</f>
        <v>0</v>
      </c>
    </row>
    <row r="38" spans="1:45" ht="15" customHeight="1" thickBot="1"/>
    <row r="39" spans="1:45" ht="15" customHeight="1" thickBot="1">
      <c r="A39" s="11" t="str">
        <f>Januar!A39</f>
        <v>Opgave 1 - 4</v>
      </c>
      <c r="B39" s="1"/>
      <c r="C39" s="1"/>
      <c r="J39" s="1"/>
      <c r="K39" s="1"/>
    </row>
    <row r="40" spans="1:45" s="9" customFormat="1" ht="15" customHeight="1">
      <c r="A40" s="18" t="str">
        <f>Januar!A40</f>
        <v>Dato</v>
      </c>
      <c r="B40" s="29">
        <f>B2</f>
        <v>40634</v>
      </c>
      <c r="C40" s="28"/>
      <c r="D40" s="29">
        <f t="shared" ref="D40" si="149">D2</f>
        <v>40637</v>
      </c>
      <c r="E40" s="28"/>
      <c r="F40" s="29">
        <f t="shared" ref="F40" si="150">F2</f>
        <v>40638</v>
      </c>
      <c r="G40" s="28"/>
      <c r="H40" s="29">
        <f t="shared" ref="H40" si="151">H2</f>
        <v>40639</v>
      </c>
      <c r="I40" s="28"/>
      <c r="J40" s="29">
        <f t="shared" ref="J40" si="152">J2</f>
        <v>40640</v>
      </c>
      <c r="K40" s="28"/>
      <c r="L40" s="29">
        <f t="shared" ref="L40" si="153">L2</f>
        <v>40641</v>
      </c>
      <c r="M40" s="28"/>
      <c r="N40" s="29">
        <f t="shared" ref="N40" si="154">N2</f>
        <v>40644</v>
      </c>
      <c r="O40" s="28"/>
      <c r="P40" s="29">
        <f t="shared" ref="P40" si="155">P2</f>
        <v>40645</v>
      </c>
      <c r="Q40" s="28"/>
      <c r="R40" s="29">
        <f t="shared" ref="R40" si="156">R2</f>
        <v>40646</v>
      </c>
      <c r="S40" s="28"/>
      <c r="T40" s="29">
        <f t="shared" ref="T40" si="157">T2</f>
        <v>40647</v>
      </c>
      <c r="U40" s="28"/>
      <c r="V40" s="29">
        <f t="shared" ref="V40" si="158">V2</f>
        <v>40648</v>
      </c>
      <c r="W40" s="28"/>
      <c r="X40" s="29">
        <f t="shared" ref="X40" si="159">X2</f>
        <v>40651</v>
      </c>
      <c r="Y40" s="28"/>
      <c r="Z40" s="29">
        <f t="shared" ref="Z40" si="160">Z2</f>
        <v>40652</v>
      </c>
      <c r="AA40" s="28"/>
      <c r="AB40" s="29">
        <f t="shared" ref="AB40" si="161">AB2</f>
        <v>40653</v>
      </c>
      <c r="AC40" s="28"/>
      <c r="AD40" s="29">
        <f t="shared" ref="AD40" si="162">AD2</f>
        <v>40654</v>
      </c>
      <c r="AE40" s="28"/>
      <c r="AF40" s="29">
        <f t="shared" ref="AF40" si="163">AF2</f>
        <v>40655</v>
      </c>
      <c r="AG40" s="28"/>
      <c r="AH40" s="29">
        <f t="shared" ref="AH40" si="164">AH2</f>
        <v>40658</v>
      </c>
      <c r="AI40" s="28"/>
      <c r="AJ40" s="29">
        <f t="shared" ref="AJ40" si="165">AJ2</f>
        <v>40659</v>
      </c>
      <c r="AK40" s="28"/>
      <c r="AL40" s="29">
        <f t="shared" ref="AL40" si="166">AL2</f>
        <v>40660</v>
      </c>
      <c r="AM40" s="28"/>
      <c r="AN40" s="29">
        <f t="shared" ref="AN40" si="167">AN2</f>
        <v>40661</v>
      </c>
      <c r="AO40" s="28"/>
      <c r="AP40" s="29">
        <f t="shared" ref="AP40" si="168">AP2</f>
        <v>40662</v>
      </c>
      <c r="AQ40" s="28"/>
      <c r="AR40" s="30" t="str">
        <f t="shared" ref="AR40" si="169">AR2</f>
        <v>Samlet for April</v>
      </c>
      <c r="AS40" s="31"/>
    </row>
    <row r="41" spans="1:45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</row>
    <row r="42" spans="1:45" ht="15" customHeight="1">
      <c r="A42" s="17" t="str">
        <f>Januar!A42</f>
        <v>Tot. Antal Sider</v>
      </c>
      <c r="B42" s="4">
        <f t="shared" ref="B42" si="170">B12+B26+B36</f>
        <v>0</v>
      </c>
      <c r="C42" s="5"/>
      <c r="D42" s="4">
        <f t="shared" ref="D42" si="171">D12+D26+D36</f>
        <v>0</v>
      </c>
      <c r="E42" s="5"/>
      <c r="F42" s="4">
        <f t="shared" ref="F42" si="172">F12+F26+F36</f>
        <v>0</v>
      </c>
      <c r="G42" s="5"/>
      <c r="H42" s="4">
        <f t="shared" ref="H42" si="173">H12+H26+H36</f>
        <v>0</v>
      </c>
      <c r="I42" s="5"/>
      <c r="J42" s="4">
        <f t="shared" ref="J42" si="174">J12+J26+J36</f>
        <v>0</v>
      </c>
      <c r="K42" s="5"/>
      <c r="L42" s="4">
        <f t="shared" ref="L42:AP42" si="175">L12+L26+L36</f>
        <v>0</v>
      </c>
      <c r="M42" s="5"/>
      <c r="N42" s="4">
        <f t="shared" si="175"/>
        <v>0</v>
      </c>
      <c r="O42" s="5"/>
      <c r="P42" s="4">
        <f t="shared" si="175"/>
        <v>0</v>
      </c>
      <c r="Q42" s="5"/>
      <c r="R42" s="4">
        <f t="shared" si="175"/>
        <v>0</v>
      </c>
      <c r="S42" s="5"/>
      <c r="T42" s="4">
        <f t="shared" si="175"/>
        <v>0</v>
      </c>
      <c r="U42" s="5"/>
      <c r="V42" s="4">
        <f t="shared" si="175"/>
        <v>0</v>
      </c>
      <c r="W42" s="5"/>
      <c r="X42" s="4">
        <f t="shared" si="175"/>
        <v>0</v>
      </c>
      <c r="Y42" s="5"/>
      <c r="Z42" s="4">
        <f t="shared" si="175"/>
        <v>0</v>
      </c>
      <c r="AA42" s="5"/>
      <c r="AB42" s="4">
        <f t="shared" si="175"/>
        <v>0</v>
      </c>
      <c r="AC42" s="5"/>
      <c r="AD42" s="4">
        <f t="shared" si="175"/>
        <v>0</v>
      </c>
      <c r="AE42" s="5"/>
      <c r="AF42" s="4">
        <f t="shared" si="175"/>
        <v>0</v>
      </c>
      <c r="AG42" s="5"/>
      <c r="AH42" s="4">
        <f t="shared" si="175"/>
        <v>0</v>
      </c>
      <c r="AI42" s="5"/>
      <c r="AJ42" s="4">
        <f t="shared" si="175"/>
        <v>0</v>
      </c>
      <c r="AK42" s="5"/>
      <c r="AL42" s="4">
        <f t="shared" si="175"/>
        <v>0</v>
      </c>
      <c r="AM42" s="5"/>
      <c r="AN42" s="4">
        <f t="shared" si="175"/>
        <v>0</v>
      </c>
      <c r="AO42" s="5"/>
      <c r="AP42" s="4">
        <f t="shared" si="175"/>
        <v>0</v>
      </c>
      <c r="AQ42" s="5"/>
      <c r="AR42" s="4">
        <f>SUM(B42,D42,F42,H42,J42,L42,N42,P42,R42,T42,V42,X42,Z42,AB42,AD42,AF42,AH42,AJ42,AL42,AN42,AP42)</f>
        <v>0</v>
      </c>
      <c r="AS42" s="5"/>
    </row>
    <row r="43" spans="1:45" ht="15" customHeight="1">
      <c r="A43" s="17" t="str">
        <f>Januar!A43</f>
        <v>To. Antal Sager</v>
      </c>
      <c r="B43" s="5"/>
      <c r="C43" s="4">
        <f t="shared" ref="C43:E43" si="176">C13+C27+C37</f>
        <v>0</v>
      </c>
      <c r="D43" s="5"/>
      <c r="E43" s="4">
        <f t="shared" si="176"/>
        <v>0</v>
      </c>
      <c r="F43" s="5"/>
      <c r="G43" s="4">
        <f t="shared" ref="G43" si="177">G13+G27+G37</f>
        <v>0</v>
      </c>
      <c r="H43" s="5"/>
      <c r="I43" s="4">
        <f t="shared" ref="I43" si="178">I13+I27+I37</f>
        <v>0</v>
      </c>
      <c r="J43" s="5"/>
      <c r="K43" s="4">
        <f t="shared" ref="K43" si="179">K13+K27+K37</f>
        <v>0</v>
      </c>
      <c r="L43" s="5"/>
      <c r="M43" s="4">
        <f t="shared" ref="M43:AQ43" si="180">M13+M27+M37</f>
        <v>0</v>
      </c>
      <c r="N43" s="5"/>
      <c r="O43" s="4">
        <f t="shared" si="180"/>
        <v>0</v>
      </c>
      <c r="P43" s="5"/>
      <c r="Q43" s="4">
        <f t="shared" si="180"/>
        <v>0</v>
      </c>
      <c r="R43" s="5"/>
      <c r="S43" s="4">
        <f t="shared" si="180"/>
        <v>0</v>
      </c>
      <c r="T43" s="5"/>
      <c r="U43" s="4">
        <f t="shared" si="180"/>
        <v>0</v>
      </c>
      <c r="V43" s="5"/>
      <c r="W43" s="4">
        <f t="shared" si="180"/>
        <v>0</v>
      </c>
      <c r="X43" s="5"/>
      <c r="Y43" s="4">
        <f t="shared" si="180"/>
        <v>0</v>
      </c>
      <c r="Z43" s="5"/>
      <c r="AA43" s="4">
        <f t="shared" si="180"/>
        <v>0</v>
      </c>
      <c r="AB43" s="5"/>
      <c r="AC43" s="4">
        <f t="shared" si="180"/>
        <v>0</v>
      </c>
      <c r="AD43" s="5"/>
      <c r="AE43" s="4">
        <f t="shared" si="180"/>
        <v>0</v>
      </c>
      <c r="AF43" s="5"/>
      <c r="AG43" s="4">
        <f t="shared" si="180"/>
        <v>0</v>
      </c>
      <c r="AH43" s="5"/>
      <c r="AI43" s="4">
        <f t="shared" si="180"/>
        <v>0</v>
      </c>
      <c r="AJ43" s="5"/>
      <c r="AK43" s="4">
        <f t="shared" si="180"/>
        <v>0</v>
      </c>
      <c r="AL43" s="5"/>
      <c r="AM43" s="4">
        <f t="shared" si="180"/>
        <v>0</v>
      </c>
      <c r="AN43" s="5"/>
      <c r="AO43" s="4">
        <f t="shared" si="180"/>
        <v>0</v>
      </c>
      <c r="AP43" s="5"/>
      <c r="AQ43" s="4">
        <f t="shared" si="180"/>
        <v>0</v>
      </c>
      <c r="AR43" s="5"/>
      <c r="AS43" s="4">
        <f>SUM(C43,E43,G43,I43,K43,M43,O43,Q43,S43,U43,W43,Y43,AA43,AC43,AE43,AG43,AI43,AK43,AM43,AO43,AQ43)</f>
        <v>0</v>
      </c>
    </row>
  </sheetData>
  <mergeCells count="88"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AJ40:AK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L30:AM30"/>
    <mergeCell ref="AN30:AO30"/>
    <mergeCell ref="AP30:AQ30"/>
    <mergeCell ref="AR30:AS30"/>
    <mergeCell ref="Z30:AA30"/>
    <mergeCell ref="AB30:AC30"/>
    <mergeCell ref="AD30:AE30"/>
    <mergeCell ref="AF30:AG30"/>
    <mergeCell ref="AH30:AI30"/>
    <mergeCell ref="AJ30:AK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L16:AM16"/>
    <mergeCell ref="AN16:AO16"/>
    <mergeCell ref="AP16:AQ16"/>
    <mergeCell ref="AR16:AS16"/>
    <mergeCell ref="Z16:AA16"/>
    <mergeCell ref="AB16:AC16"/>
    <mergeCell ref="AD16:AE16"/>
    <mergeCell ref="AF16:AG16"/>
    <mergeCell ref="AH16:AI16"/>
    <mergeCell ref="AJ16:AK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L2:AM2"/>
    <mergeCell ref="AN2:AO2"/>
    <mergeCell ref="AP2:AQ2"/>
    <mergeCell ref="AR2:AS2"/>
    <mergeCell ref="Z2:AA2"/>
    <mergeCell ref="AB2:AC2"/>
    <mergeCell ref="AD2:AE2"/>
    <mergeCell ref="AF2:AG2"/>
    <mergeCell ref="AH2:AI2"/>
    <mergeCell ref="AJ2:AK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43"/>
  <sheetViews>
    <sheetView topLeftCell="A19" zoomScaleNormal="100" workbookViewId="0">
      <pane xSplit="1" topLeftCell="AL1" activePane="topRight" state="frozen"/>
      <selection pane="topRight" activeCell="A19" sqref="A19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12</v>
      </c>
      <c r="AW2" s="31"/>
    </row>
    <row r="3" spans="1:49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 ht="15" customHeight="1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Maj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Maj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Maj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43"/>
  <sheetViews>
    <sheetView topLeftCell="A16" workbookViewId="0">
      <pane xSplit="1" topLeftCell="B1" activePane="topRight" state="frozen"/>
      <selection pane="topRight" activeCell="A16" sqref="A16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13</v>
      </c>
      <c r="AW2" s="31"/>
    </row>
    <row r="3" spans="1:49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 ht="15" customHeight="1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Juni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Juni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Juni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W43"/>
  <sheetViews>
    <sheetView topLeftCell="A19" workbookViewId="0">
      <pane xSplit="1" topLeftCell="B1" activePane="topRight" state="frozen"/>
      <selection pane="topRight" activeCell="A19" sqref="A19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.75" thickBot="1">
      <c r="A1" s="11" t="str">
        <f>Januar!A1</f>
        <v>Opgave 1 + 2</v>
      </c>
      <c r="B1" s="7"/>
      <c r="C1" s="7"/>
      <c r="AV1" s="2"/>
      <c r="AW1" s="2"/>
    </row>
    <row r="2" spans="1:49" s="9" customForma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14</v>
      </c>
      <c r="AW2" s="31"/>
    </row>
    <row r="3" spans="1:49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Juli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Juli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Juli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W43"/>
  <sheetViews>
    <sheetView topLeftCell="A10" workbookViewId="0">
      <pane xSplit="1" topLeftCell="AL1" activePane="topRight" state="frozen"/>
      <selection pane="topRight" activeCell="A10" sqref="A10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7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15</v>
      </c>
      <c r="AW2" s="31"/>
    </row>
    <row r="3" spans="1:49" ht="15" customHeight="1">
      <c r="A3" s="5"/>
      <c r="B3" s="12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1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 ht="15" customHeight="1">
      <c r="A6" s="17" t="str">
        <f>Januar!A6</f>
        <v>M2</v>
      </c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1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1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1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13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7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August</v>
      </c>
      <c r="AW16" s="31"/>
    </row>
    <row r="17" spans="1:49" ht="15" customHeight="1">
      <c r="A17" s="5"/>
      <c r="B17" s="12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1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1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1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1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1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1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13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7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August</v>
      </c>
      <c r="AW30" s="31"/>
    </row>
    <row r="31" spans="1:49" ht="15" customHeight="1">
      <c r="A31" s="5"/>
      <c r="B31" s="12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1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13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7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August</v>
      </c>
      <c r="AW40" s="31"/>
    </row>
    <row r="41" spans="1:49" ht="15" customHeight="1">
      <c r="A41" s="5"/>
      <c r="B41" s="12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1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13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W43"/>
  <sheetViews>
    <sheetView topLeftCell="A19" workbookViewId="0">
      <pane xSplit="1" topLeftCell="B1" activePane="topRight" state="frozen"/>
      <selection pane="topRight" sqref="A1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16</v>
      </c>
      <c r="AW2" s="31"/>
    </row>
    <row r="3" spans="1:49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 ht="15" customHeight="1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September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September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September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W43"/>
  <sheetViews>
    <sheetView topLeftCell="A10" workbookViewId="0">
      <pane xSplit="1" topLeftCell="B1" activePane="topRight" state="frozen"/>
      <selection pane="topRight" activeCell="J47" sqref="J47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.75" thickBot="1">
      <c r="A1" s="11" t="str">
        <f>Januar!A1</f>
        <v>Opgave 1 + 2</v>
      </c>
      <c r="B1" s="7"/>
      <c r="C1" s="7"/>
      <c r="AV1" s="2"/>
      <c r="AW1" s="2"/>
    </row>
    <row r="2" spans="1:49" s="9" customForma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17</v>
      </c>
      <c r="AW2" s="31"/>
    </row>
    <row r="3" spans="1:49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Oktober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Oktober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Oktober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W43"/>
  <sheetViews>
    <sheetView topLeftCell="A13" workbookViewId="0">
      <pane xSplit="1" topLeftCell="B1" activePane="topRight" state="frozen"/>
      <selection pane="topRight" sqref="A1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18</v>
      </c>
      <c r="AW2" s="31"/>
    </row>
    <row r="3" spans="1:49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 ht="15" customHeight="1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November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November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November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W43"/>
  <sheetViews>
    <sheetView topLeftCell="A16" workbookViewId="0">
      <pane xSplit="1" topLeftCell="B1" activePane="topRight" state="frozen"/>
      <selection pane="topRight" sqref="A1:XFD43"/>
    </sheetView>
  </sheetViews>
  <sheetFormatPr defaultRowHeight="15"/>
  <cols>
    <col min="1" max="1" width="15.7109375" bestFit="1" customWidth="1"/>
    <col min="2" max="47" width="8.7109375" customWidth="1"/>
    <col min="48" max="49" width="10.7109375" customWidth="1"/>
  </cols>
  <sheetData>
    <row r="1" spans="1:49" ht="15" customHeight="1" thickBot="1">
      <c r="A1" s="11" t="str">
        <f>Januar!A1</f>
        <v>Opgave 1 + 2</v>
      </c>
      <c r="B1" s="7"/>
      <c r="C1" s="7"/>
      <c r="AV1" s="2"/>
      <c r="AW1" s="2"/>
    </row>
    <row r="2" spans="1:49" s="9" customFormat="1" ht="15" customHeight="1">
      <c r="A2" s="18" t="str">
        <f>Januar!A2</f>
        <v>Dato</v>
      </c>
      <c r="B2" s="29">
        <v>40603</v>
      </c>
      <c r="C2" s="28"/>
      <c r="D2" s="29">
        <f>B2+1</f>
        <v>40604</v>
      </c>
      <c r="E2" s="28"/>
      <c r="F2" s="29">
        <f>D2+1</f>
        <v>40605</v>
      </c>
      <c r="G2" s="28"/>
      <c r="H2" s="29">
        <f>F2+1</f>
        <v>40606</v>
      </c>
      <c r="I2" s="28"/>
      <c r="J2" s="29">
        <f>H2+3</f>
        <v>40609</v>
      </c>
      <c r="K2" s="28"/>
      <c r="L2" s="29">
        <f>J2+1</f>
        <v>40610</v>
      </c>
      <c r="M2" s="28"/>
      <c r="N2" s="29">
        <f>L2+1</f>
        <v>40611</v>
      </c>
      <c r="O2" s="28"/>
      <c r="P2" s="29">
        <f>N2+1</f>
        <v>40612</v>
      </c>
      <c r="Q2" s="28"/>
      <c r="R2" s="29">
        <f>P2+1</f>
        <v>40613</v>
      </c>
      <c r="S2" s="28"/>
      <c r="T2" s="29">
        <f>R2+3</f>
        <v>40616</v>
      </c>
      <c r="U2" s="28"/>
      <c r="V2" s="29">
        <f>T2+1</f>
        <v>40617</v>
      </c>
      <c r="W2" s="28"/>
      <c r="X2" s="29">
        <f>V2+1</f>
        <v>40618</v>
      </c>
      <c r="Y2" s="28"/>
      <c r="Z2" s="29">
        <f>X2+1</f>
        <v>40619</v>
      </c>
      <c r="AA2" s="28"/>
      <c r="AB2" s="29">
        <f>Z2+1</f>
        <v>40620</v>
      </c>
      <c r="AC2" s="28"/>
      <c r="AD2" s="29">
        <f>AB2+3</f>
        <v>40623</v>
      </c>
      <c r="AE2" s="28"/>
      <c r="AF2" s="29">
        <f>AD2+1</f>
        <v>40624</v>
      </c>
      <c r="AG2" s="28"/>
      <c r="AH2" s="29">
        <f>AF2+1</f>
        <v>40625</v>
      </c>
      <c r="AI2" s="28"/>
      <c r="AJ2" s="29">
        <f>AH2+1</f>
        <v>40626</v>
      </c>
      <c r="AK2" s="28"/>
      <c r="AL2" s="29">
        <f>AJ2+1</f>
        <v>40627</v>
      </c>
      <c r="AM2" s="28"/>
      <c r="AN2" s="29">
        <f>AL2+3</f>
        <v>40630</v>
      </c>
      <c r="AO2" s="28"/>
      <c r="AP2" s="29">
        <f>AN2+1</f>
        <v>40631</v>
      </c>
      <c r="AQ2" s="28"/>
      <c r="AR2" s="29">
        <f>AP2+1</f>
        <v>40632</v>
      </c>
      <c r="AS2" s="28"/>
      <c r="AT2" s="29">
        <f>AR2+1</f>
        <v>40633</v>
      </c>
      <c r="AU2" s="28"/>
      <c r="AV2" s="30" t="s">
        <v>19</v>
      </c>
      <c r="AW2" s="31"/>
    </row>
    <row r="3" spans="1:49" ht="15" customHeight="1">
      <c r="A3" s="5"/>
      <c r="B3" s="3" t="s">
        <v>4</v>
      </c>
      <c r="C3" s="4" t="s">
        <v>5</v>
      </c>
      <c r="D3" s="3" t="s">
        <v>4</v>
      </c>
      <c r="E3" s="4" t="s">
        <v>5</v>
      </c>
      <c r="F3" s="3" t="s">
        <v>4</v>
      </c>
      <c r="G3" s="4" t="s">
        <v>5</v>
      </c>
      <c r="H3" s="3" t="s">
        <v>4</v>
      </c>
      <c r="I3" s="4" t="s">
        <v>5</v>
      </c>
      <c r="J3" s="3" t="s">
        <v>4</v>
      </c>
      <c r="K3" s="4" t="s">
        <v>5</v>
      </c>
      <c r="L3" s="3" t="s">
        <v>4</v>
      </c>
      <c r="M3" s="4" t="s">
        <v>5</v>
      </c>
      <c r="N3" s="3" t="s">
        <v>4</v>
      </c>
      <c r="O3" s="4" t="s">
        <v>5</v>
      </c>
      <c r="P3" s="3" t="s">
        <v>4</v>
      </c>
      <c r="Q3" s="4" t="s">
        <v>5</v>
      </c>
      <c r="R3" s="3" t="s">
        <v>4</v>
      </c>
      <c r="S3" s="4" t="s">
        <v>5</v>
      </c>
      <c r="T3" s="3" t="s">
        <v>4</v>
      </c>
      <c r="U3" s="4" t="s">
        <v>5</v>
      </c>
      <c r="V3" s="3" t="s">
        <v>4</v>
      </c>
      <c r="W3" s="4" t="s">
        <v>5</v>
      </c>
      <c r="X3" s="3" t="s">
        <v>4</v>
      </c>
      <c r="Y3" s="4" t="s">
        <v>5</v>
      </c>
      <c r="Z3" s="3" t="s">
        <v>4</v>
      </c>
      <c r="AA3" s="4" t="s">
        <v>5</v>
      </c>
      <c r="AB3" s="3" t="s">
        <v>4</v>
      </c>
      <c r="AC3" s="4" t="s">
        <v>5</v>
      </c>
      <c r="AD3" s="3" t="s">
        <v>4</v>
      </c>
      <c r="AE3" s="4" t="s">
        <v>5</v>
      </c>
      <c r="AF3" s="3" t="s">
        <v>4</v>
      </c>
      <c r="AG3" s="4" t="s">
        <v>5</v>
      </c>
      <c r="AH3" s="3" t="s">
        <v>4</v>
      </c>
      <c r="AI3" s="4" t="s">
        <v>5</v>
      </c>
      <c r="AJ3" s="3" t="s">
        <v>4</v>
      </c>
      <c r="AK3" s="4" t="s">
        <v>5</v>
      </c>
      <c r="AL3" s="3" t="s">
        <v>4</v>
      </c>
      <c r="AM3" s="4" t="s">
        <v>5</v>
      </c>
      <c r="AN3" s="3" t="s">
        <v>4</v>
      </c>
      <c r="AO3" s="4" t="s">
        <v>5</v>
      </c>
      <c r="AP3" s="3" t="s">
        <v>4</v>
      </c>
      <c r="AQ3" s="4" t="s">
        <v>5</v>
      </c>
      <c r="AR3" s="3" t="s">
        <v>4</v>
      </c>
      <c r="AS3" s="4" t="s">
        <v>5</v>
      </c>
      <c r="AT3" s="3" t="s">
        <v>4</v>
      </c>
      <c r="AU3" s="4" t="s">
        <v>5</v>
      </c>
      <c r="AV3" s="3" t="s">
        <v>4</v>
      </c>
      <c r="AW3" s="4" t="s">
        <v>5</v>
      </c>
    </row>
    <row r="4" spans="1:49" ht="15" customHeight="1">
      <c r="A4" s="17" t="str">
        <f>Januar!A4</f>
        <v>Medarbejder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" customHeight="1">
      <c r="A5" s="17" t="str">
        <f>Januar!A5</f>
        <v>M1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f>SUM(B5,D5,F5,H5,J5,L5,N5,P5,R5,T5,V5,X5,Z5,AB5,AD5,AF5,AH5,AJ5,AL5,AN5,AP5,AR5,AT5)</f>
        <v>0</v>
      </c>
      <c r="AW5" s="4">
        <f>SUM(C5,E5,G5,I5,K5,M5,O5,Q5,S5,U5,W5,Y5,AA5,AC5,AE5,AG5,AI5,AK5,AM5,AO5,AQ5,AS5,AU5)</f>
        <v>0</v>
      </c>
    </row>
    <row r="6" spans="1:49" ht="15" customHeight="1">
      <c r="A6" s="17" t="str">
        <f>Januar!A6</f>
        <v>M2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f t="shared" ref="AV6:AV12" si="0">SUM(B6,D6,F6,H6,J6,L6,N6,P6,R6,T6,V6,X6,Z6,AB6,AD6,AF6,AH6,AJ6,AL6,AN6,AP6,AR6,AT6)</f>
        <v>0</v>
      </c>
      <c r="AW6" s="4">
        <f t="shared" ref="AW6:AW11" si="1">SUM(C6,E6,G6,I6,K6,M6,O6,Q6,S6,U6,W6,Y6,AA6,AC6,AE6,AG6,AI6,AK6,AM6,AO6,AQ6,AS6,AU6)</f>
        <v>0</v>
      </c>
    </row>
    <row r="7" spans="1:49" ht="15" customHeight="1">
      <c r="A7" s="17" t="str">
        <f>Januar!A7</f>
        <v>M3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f t="shared" si="0"/>
        <v>0</v>
      </c>
      <c r="AW7" s="4">
        <f t="shared" si="1"/>
        <v>0</v>
      </c>
    </row>
    <row r="8" spans="1:49" ht="15" customHeight="1">
      <c r="A8" s="17" t="str">
        <f>Januar!A8</f>
        <v>M4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f t="shared" si="0"/>
        <v>0</v>
      </c>
      <c r="AW8" s="4">
        <f t="shared" si="1"/>
        <v>0</v>
      </c>
    </row>
    <row r="9" spans="1:49" ht="15" customHeight="1">
      <c r="A9" s="17" t="str">
        <f>Januar!A9</f>
        <v>M5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f t="shared" si="0"/>
        <v>0</v>
      </c>
      <c r="AW9" s="4">
        <f t="shared" si="1"/>
        <v>0</v>
      </c>
    </row>
    <row r="10" spans="1:49" ht="15" customHeight="1">
      <c r="A10" s="17" t="str">
        <f>Januar!A10</f>
        <v>M6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f t="shared" si="0"/>
        <v>0</v>
      </c>
      <c r="AW10" s="4">
        <f t="shared" si="1"/>
        <v>0</v>
      </c>
    </row>
    <row r="11" spans="1:49" ht="15" customHeight="1">
      <c r="A11" s="17" t="str">
        <f>Januar!A11</f>
        <v>M7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f t="shared" si="0"/>
        <v>0</v>
      </c>
      <c r="AW11" s="4">
        <f t="shared" si="1"/>
        <v>0</v>
      </c>
    </row>
    <row r="12" spans="1:49" ht="15" customHeight="1">
      <c r="A12" s="17" t="str">
        <f>Januar!A12</f>
        <v>Tot. Antal Sider</v>
      </c>
      <c r="B12" s="4">
        <f t="shared" ref="B12" si="2">SUM(B5:B11)</f>
        <v>0</v>
      </c>
      <c r="C12" s="5"/>
      <c r="D12" s="4">
        <f t="shared" ref="D12" si="3">SUM(D5:D11)</f>
        <v>0</v>
      </c>
      <c r="E12" s="5"/>
      <c r="F12" s="4">
        <f t="shared" ref="F12" si="4">SUM(F5:F11)</f>
        <v>0</v>
      </c>
      <c r="G12" s="5"/>
      <c r="H12" s="4">
        <f t="shared" ref="H12" si="5">SUM(H5:H11)</f>
        <v>0</v>
      </c>
      <c r="I12" s="5"/>
      <c r="J12" s="4">
        <f t="shared" ref="J12" si="6">SUM(J5:J11)</f>
        <v>0</v>
      </c>
      <c r="K12" s="5"/>
      <c r="L12" s="4">
        <f t="shared" ref="L12" si="7">SUM(L5:L11)</f>
        <v>0</v>
      </c>
      <c r="M12" s="5"/>
      <c r="N12" s="4">
        <f t="shared" ref="N12" si="8">SUM(N5:N11)</f>
        <v>0</v>
      </c>
      <c r="O12" s="5"/>
      <c r="P12" s="4">
        <f t="shared" ref="P12" si="9">SUM(P5:P11)</f>
        <v>0</v>
      </c>
      <c r="Q12" s="5"/>
      <c r="R12" s="4">
        <f t="shared" ref="R12" si="10">SUM(R5:R11)</f>
        <v>0</v>
      </c>
      <c r="S12" s="5"/>
      <c r="T12" s="4">
        <f t="shared" ref="T12" si="11">SUM(T5:T11)</f>
        <v>0</v>
      </c>
      <c r="U12" s="5"/>
      <c r="V12" s="4">
        <f t="shared" ref="V12" si="12">SUM(V5:V11)</f>
        <v>0</v>
      </c>
      <c r="W12" s="5"/>
      <c r="X12" s="4">
        <f t="shared" ref="X12" si="13">SUM(X5:X11)</f>
        <v>0</v>
      </c>
      <c r="Y12" s="5"/>
      <c r="Z12" s="4">
        <f t="shared" ref="Z12" si="14">SUM(Z5:Z11)</f>
        <v>0</v>
      </c>
      <c r="AA12" s="5"/>
      <c r="AB12" s="4">
        <f t="shared" ref="AB12" si="15">SUM(AB5:AB11)</f>
        <v>0</v>
      </c>
      <c r="AC12" s="5"/>
      <c r="AD12" s="4">
        <f t="shared" ref="AD12" si="16">SUM(AD5:AD11)</f>
        <v>0</v>
      </c>
      <c r="AE12" s="5"/>
      <c r="AF12" s="4">
        <f t="shared" ref="AF12" si="17">SUM(AF5:AF11)</f>
        <v>0</v>
      </c>
      <c r="AG12" s="5"/>
      <c r="AH12" s="4">
        <f t="shared" ref="AH12" si="18">SUM(AH5:AH11)</f>
        <v>0</v>
      </c>
      <c r="AI12" s="5"/>
      <c r="AJ12" s="4">
        <f t="shared" ref="AJ12" si="19">SUM(AJ5:AJ11)</f>
        <v>0</v>
      </c>
      <c r="AK12" s="5"/>
      <c r="AL12" s="4">
        <f t="shared" ref="AL12" si="20">SUM(AL5:AL11)</f>
        <v>0</v>
      </c>
      <c r="AM12" s="5"/>
      <c r="AN12" s="4">
        <f t="shared" ref="AN12" si="21">SUM(AN5:AN11)</f>
        <v>0</v>
      </c>
      <c r="AO12" s="5"/>
      <c r="AP12" s="4">
        <f t="shared" ref="AP12" si="22">SUM(AP5:AP11)</f>
        <v>0</v>
      </c>
      <c r="AQ12" s="5"/>
      <c r="AR12" s="4">
        <f t="shared" ref="AR12" si="23">SUM(AR5:AR11)</f>
        <v>0</v>
      </c>
      <c r="AS12" s="5"/>
      <c r="AT12" s="4">
        <f t="shared" ref="AT12" si="24">SUM(AT5:AT11)</f>
        <v>0</v>
      </c>
      <c r="AU12" s="5"/>
      <c r="AV12" s="4">
        <f t="shared" si="0"/>
        <v>0</v>
      </c>
      <c r="AW12" s="5"/>
    </row>
    <row r="13" spans="1:49" ht="15" customHeight="1">
      <c r="A13" s="17" t="str">
        <f>Januar!A13</f>
        <v>To. Antal Sager</v>
      </c>
      <c r="B13" s="5"/>
      <c r="C13" s="4">
        <f t="shared" ref="C13:E13" si="25">SUM(C5:C11)</f>
        <v>0</v>
      </c>
      <c r="D13" s="5"/>
      <c r="E13" s="4">
        <f t="shared" si="25"/>
        <v>0</v>
      </c>
      <c r="F13" s="5"/>
      <c r="G13" s="4">
        <f t="shared" ref="G13" si="26">SUM(G5:G11)</f>
        <v>0</v>
      </c>
      <c r="H13" s="5"/>
      <c r="I13" s="4">
        <f t="shared" ref="I13" si="27">SUM(I5:I11)</f>
        <v>0</v>
      </c>
      <c r="J13" s="5"/>
      <c r="K13" s="4">
        <f t="shared" ref="K13" si="28">SUM(K5:K11)</f>
        <v>0</v>
      </c>
      <c r="L13" s="5"/>
      <c r="M13" s="4">
        <f t="shared" ref="M13" si="29">SUM(M5:M11)</f>
        <v>0</v>
      </c>
      <c r="N13" s="5"/>
      <c r="O13" s="4">
        <f t="shared" ref="O13" si="30">SUM(O5:O11)</f>
        <v>0</v>
      </c>
      <c r="P13" s="5"/>
      <c r="Q13" s="4">
        <f t="shared" ref="Q13" si="31">SUM(Q5:Q11)</f>
        <v>0</v>
      </c>
      <c r="R13" s="5"/>
      <c r="S13" s="4">
        <f t="shared" ref="S13" si="32">SUM(S5:S11)</f>
        <v>0</v>
      </c>
      <c r="T13" s="5"/>
      <c r="U13" s="4">
        <f t="shared" ref="U13" si="33">SUM(U5:U11)</f>
        <v>0</v>
      </c>
      <c r="V13" s="5"/>
      <c r="W13" s="4">
        <f t="shared" ref="W13" si="34">SUM(W5:W11)</f>
        <v>0</v>
      </c>
      <c r="X13" s="5"/>
      <c r="Y13" s="4">
        <f t="shared" ref="Y13" si="35">SUM(Y5:Y11)</f>
        <v>0</v>
      </c>
      <c r="Z13" s="5"/>
      <c r="AA13" s="4">
        <f t="shared" ref="AA13" si="36">SUM(AA5:AA11)</f>
        <v>0</v>
      </c>
      <c r="AB13" s="5"/>
      <c r="AC13" s="4">
        <f t="shared" ref="AC13" si="37">SUM(AC5:AC11)</f>
        <v>0</v>
      </c>
      <c r="AD13" s="5"/>
      <c r="AE13" s="4">
        <f t="shared" ref="AE13" si="38">SUM(AE5:AE11)</f>
        <v>0</v>
      </c>
      <c r="AF13" s="5"/>
      <c r="AG13" s="4">
        <f t="shared" ref="AG13" si="39">SUM(AG5:AG11)</f>
        <v>0</v>
      </c>
      <c r="AH13" s="5"/>
      <c r="AI13" s="4">
        <f t="shared" ref="AI13" si="40">SUM(AI5:AI11)</f>
        <v>0</v>
      </c>
      <c r="AJ13" s="5"/>
      <c r="AK13" s="4">
        <f t="shared" ref="AK13" si="41">SUM(AK5:AK11)</f>
        <v>0</v>
      </c>
      <c r="AL13" s="5"/>
      <c r="AM13" s="4">
        <f t="shared" ref="AM13" si="42">SUM(AM5:AM11)</f>
        <v>0</v>
      </c>
      <c r="AN13" s="5"/>
      <c r="AO13" s="4">
        <f t="shared" ref="AO13" si="43">SUM(AO5:AO11)</f>
        <v>0</v>
      </c>
      <c r="AP13" s="5"/>
      <c r="AQ13" s="4">
        <f t="shared" ref="AQ13" si="44">SUM(AQ5:AQ11)</f>
        <v>0</v>
      </c>
      <c r="AR13" s="5"/>
      <c r="AS13" s="4">
        <f t="shared" ref="AS13" si="45">SUM(AS5:AS11)</f>
        <v>0</v>
      </c>
      <c r="AT13" s="5"/>
      <c r="AU13" s="4">
        <f t="shared" ref="AU13" si="46">SUM(AU5:AU11)</f>
        <v>0</v>
      </c>
      <c r="AV13" s="5"/>
      <c r="AW13" s="4">
        <f>SUM(C13,E13,G13,I13,K13,M13,O13,Q13,S13,U13,W13,Y13,AA13,AC13,AE13,AG13,AI13,AK13,AM13,AO13,AQ13,AS13,AU13)</f>
        <v>0</v>
      </c>
    </row>
    <row r="14" spans="1:49" ht="15" customHeight="1" thickBot="1">
      <c r="AV14" s="8"/>
      <c r="AW14" s="8"/>
    </row>
    <row r="15" spans="1:49" ht="15" customHeight="1" thickBot="1">
      <c r="A15" s="11" t="str">
        <f>Januar!A15</f>
        <v>Opgave 3</v>
      </c>
    </row>
    <row r="16" spans="1:49" s="9" customFormat="1" ht="15" customHeight="1">
      <c r="A16" s="18" t="str">
        <f>Januar!A16</f>
        <v>Dato</v>
      </c>
      <c r="B16" s="29">
        <f>B2</f>
        <v>40603</v>
      </c>
      <c r="C16" s="28"/>
      <c r="D16" s="29">
        <f t="shared" ref="D16" si="47">D2</f>
        <v>40604</v>
      </c>
      <c r="E16" s="28"/>
      <c r="F16" s="29">
        <f t="shared" ref="F16" si="48">F2</f>
        <v>40605</v>
      </c>
      <c r="G16" s="28"/>
      <c r="H16" s="29">
        <f t="shared" ref="H16" si="49">H2</f>
        <v>40606</v>
      </c>
      <c r="I16" s="28"/>
      <c r="J16" s="29">
        <f t="shared" ref="J16" si="50">J2</f>
        <v>40609</v>
      </c>
      <c r="K16" s="28"/>
      <c r="L16" s="29">
        <f t="shared" ref="L16" si="51">L2</f>
        <v>40610</v>
      </c>
      <c r="M16" s="28"/>
      <c r="N16" s="29">
        <f t="shared" ref="N16" si="52">N2</f>
        <v>40611</v>
      </c>
      <c r="O16" s="28"/>
      <c r="P16" s="29">
        <f t="shared" ref="P16" si="53">P2</f>
        <v>40612</v>
      </c>
      <c r="Q16" s="28"/>
      <c r="R16" s="29">
        <f t="shared" ref="R16" si="54">R2</f>
        <v>40613</v>
      </c>
      <c r="S16" s="28"/>
      <c r="T16" s="29">
        <f t="shared" ref="T16" si="55">T2</f>
        <v>40616</v>
      </c>
      <c r="U16" s="28"/>
      <c r="V16" s="29">
        <f t="shared" ref="V16" si="56">V2</f>
        <v>40617</v>
      </c>
      <c r="W16" s="28"/>
      <c r="X16" s="29">
        <f t="shared" ref="X16" si="57">X2</f>
        <v>40618</v>
      </c>
      <c r="Y16" s="28"/>
      <c r="Z16" s="29">
        <f t="shared" ref="Z16" si="58">Z2</f>
        <v>40619</v>
      </c>
      <c r="AA16" s="28"/>
      <c r="AB16" s="29">
        <f t="shared" ref="AB16" si="59">AB2</f>
        <v>40620</v>
      </c>
      <c r="AC16" s="28"/>
      <c r="AD16" s="29">
        <f t="shared" ref="AD16" si="60">AD2</f>
        <v>40623</v>
      </c>
      <c r="AE16" s="28"/>
      <c r="AF16" s="29">
        <f t="shared" ref="AF16" si="61">AF2</f>
        <v>40624</v>
      </c>
      <c r="AG16" s="28"/>
      <c r="AH16" s="29">
        <f t="shared" ref="AH16" si="62">AH2</f>
        <v>40625</v>
      </c>
      <c r="AI16" s="28"/>
      <c r="AJ16" s="29">
        <f t="shared" ref="AJ16" si="63">AJ2</f>
        <v>40626</v>
      </c>
      <c r="AK16" s="28"/>
      <c r="AL16" s="29">
        <f t="shared" ref="AL16" si="64">AL2</f>
        <v>40627</v>
      </c>
      <c r="AM16" s="28"/>
      <c r="AN16" s="29">
        <f t="shared" ref="AN16" si="65">AN2</f>
        <v>40630</v>
      </c>
      <c r="AO16" s="28"/>
      <c r="AP16" s="29">
        <f t="shared" ref="AP16" si="66">AP2</f>
        <v>40631</v>
      </c>
      <c r="AQ16" s="28"/>
      <c r="AR16" s="29">
        <f t="shared" ref="AR16" si="67">AR2</f>
        <v>40632</v>
      </c>
      <c r="AS16" s="28"/>
      <c r="AT16" s="29">
        <f t="shared" ref="AT16:AV16" si="68">AT2</f>
        <v>40633</v>
      </c>
      <c r="AU16" s="28"/>
      <c r="AV16" s="30" t="str">
        <f t="shared" si="68"/>
        <v>Samlet for December</v>
      </c>
      <c r="AW16" s="31"/>
    </row>
    <row r="17" spans="1:49" ht="15" customHeight="1">
      <c r="A17" s="5"/>
      <c r="B17" s="3" t="s">
        <v>4</v>
      </c>
      <c r="C17" s="4" t="s">
        <v>5</v>
      </c>
      <c r="D17" s="3" t="s">
        <v>4</v>
      </c>
      <c r="E17" s="4" t="s">
        <v>5</v>
      </c>
      <c r="F17" s="3" t="s">
        <v>4</v>
      </c>
      <c r="G17" s="4" t="s">
        <v>5</v>
      </c>
      <c r="H17" s="3" t="s">
        <v>4</v>
      </c>
      <c r="I17" s="4" t="s">
        <v>5</v>
      </c>
      <c r="J17" s="3" t="s">
        <v>4</v>
      </c>
      <c r="K17" s="4" t="s">
        <v>5</v>
      </c>
      <c r="L17" s="3" t="s">
        <v>4</v>
      </c>
      <c r="M17" s="4" t="s">
        <v>5</v>
      </c>
      <c r="N17" s="3" t="s">
        <v>4</v>
      </c>
      <c r="O17" s="4" t="s">
        <v>5</v>
      </c>
      <c r="P17" s="3" t="s">
        <v>4</v>
      </c>
      <c r="Q17" s="4" t="s">
        <v>5</v>
      </c>
      <c r="R17" s="3" t="s">
        <v>4</v>
      </c>
      <c r="S17" s="4" t="s">
        <v>5</v>
      </c>
      <c r="T17" s="3" t="s">
        <v>4</v>
      </c>
      <c r="U17" s="4" t="s">
        <v>5</v>
      </c>
      <c r="V17" s="3" t="s">
        <v>4</v>
      </c>
      <c r="W17" s="4" t="s">
        <v>5</v>
      </c>
      <c r="X17" s="3" t="s">
        <v>4</v>
      </c>
      <c r="Y17" s="4" t="s">
        <v>5</v>
      </c>
      <c r="Z17" s="3" t="s">
        <v>4</v>
      </c>
      <c r="AA17" s="4" t="s">
        <v>5</v>
      </c>
      <c r="AB17" s="3" t="s">
        <v>4</v>
      </c>
      <c r="AC17" s="4" t="s">
        <v>5</v>
      </c>
      <c r="AD17" s="3" t="s">
        <v>4</v>
      </c>
      <c r="AE17" s="4" t="s">
        <v>5</v>
      </c>
      <c r="AF17" s="3" t="s">
        <v>4</v>
      </c>
      <c r="AG17" s="4" t="s">
        <v>5</v>
      </c>
      <c r="AH17" s="3" t="s">
        <v>4</v>
      </c>
      <c r="AI17" s="4" t="s">
        <v>5</v>
      </c>
      <c r="AJ17" s="3" t="s">
        <v>4</v>
      </c>
      <c r="AK17" s="4" t="s">
        <v>5</v>
      </c>
      <c r="AL17" s="3" t="s">
        <v>4</v>
      </c>
      <c r="AM17" s="4" t="s">
        <v>5</v>
      </c>
      <c r="AN17" s="3" t="s">
        <v>4</v>
      </c>
      <c r="AO17" s="4" t="s">
        <v>5</v>
      </c>
      <c r="AP17" s="3" t="s">
        <v>4</v>
      </c>
      <c r="AQ17" s="4" t="s">
        <v>5</v>
      </c>
      <c r="AR17" s="3" t="s">
        <v>4</v>
      </c>
      <c r="AS17" s="4" t="s">
        <v>5</v>
      </c>
      <c r="AT17" s="3" t="s">
        <v>4</v>
      </c>
      <c r="AU17" s="4" t="s">
        <v>5</v>
      </c>
      <c r="AV17" s="3" t="s">
        <v>4</v>
      </c>
      <c r="AW17" s="4" t="s">
        <v>5</v>
      </c>
    </row>
    <row r="18" spans="1:49" ht="15" customHeight="1">
      <c r="A18" s="17" t="str">
        <f>Januar!A18</f>
        <v>Medarbejder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" customHeight="1">
      <c r="A19" s="17" t="str">
        <f>Januar!A19</f>
        <v>M1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f t="shared" ref="AV19:AW26" si="69">SUM(B19,D19,F19,H19,J19,L19,N19,P19,R19,T19,V19,X19,Z19,AB19,AD19,AF19,AH19,AJ19,AL19,AN19,AP19,AR19,AT19)</f>
        <v>0</v>
      </c>
      <c r="AW19" s="4">
        <f t="shared" si="69"/>
        <v>0</v>
      </c>
    </row>
    <row r="20" spans="1:49" ht="15" customHeight="1">
      <c r="A20" s="17" t="str">
        <f>Januar!A20</f>
        <v>M2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f t="shared" si="69"/>
        <v>0</v>
      </c>
      <c r="AW20" s="4">
        <f t="shared" si="69"/>
        <v>0</v>
      </c>
    </row>
    <row r="21" spans="1:49" ht="15" customHeight="1">
      <c r="A21" s="17" t="str">
        <f>Januar!A21</f>
        <v>M3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>
        <f t="shared" si="69"/>
        <v>0</v>
      </c>
      <c r="AW21" s="4">
        <f t="shared" si="69"/>
        <v>0</v>
      </c>
    </row>
    <row r="22" spans="1:49" ht="15" customHeight="1">
      <c r="A22" s="17" t="str">
        <f>Januar!A22</f>
        <v>M4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f t="shared" si="69"/>
        <v>0</v>
      </c>
      <c r="AW22" s="4">
        <f t="shared" si="69"/>
        <v>0</v>
      </c>
    </row>
    <row r="23" spans="1:49" ht="15" customHeight="1">
      <c r="A23" s="17" t="str">
        <f>Januar!A23</f>
        <v>M5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>
        <f t="shared" si="69"/>
        <v>0</v>
      </c>
      <c r="AW23" s="4">
        <f t="shared" si="69"/>
        <v>0</v>
      </c>
    </row>
    <row r="24" spans="1:49" ht="15" customHeight="1">
      <c r="A24" s="17" t="str">
        <f>Januar!A24</f>
        <v>M6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>
        <f t="shared" si="69"/>
        <v>0</v>
      </c>
      <c r="AW24" s="4">
        <f t="shared" si="69"/>
        <v>0</v>
      </c>
    </row>
    <row r="25" spans="1:49" ht="15" customHeight="1">
      <c r="A25" s="17" t="str">
        <f>Januar!A25</f>
        <v>M7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>
        <f t="shared" si="69"/>
        <v>0</v>
      </c>
      <c r="AW25" s="4">
        <f t="shared" si="69"/>
        <v>0</v>
      </c>
    </row>
    <row r="26" spans="1:49" ht="15" customHeight="1">
      <c r="A26" s="17" t="str">
        <f>Januar!A26</f>
        <v>Tot. Antal Sider</v>
      </c>
      <c r="B26" s="4">
        <f>SUM(B19:B25)</f>
        <v>0</v>
      </c>
      <c r="C26" s="5"/>
      <c r="D26" s="4">
        <f>SUM(D19:D25)</f>
        <v>0</v>
      </c>
      <c r="E26" s="5"/>
      <c r="F26" s="4">
        <f>SUM(F19:F25)</f>
        <v>0</v>
      </c>
      <c r="G26" s="5"/>
      <c r="H26" s="4">
        <f>SUM(H19:H25)</f>
        <v>0</v>
      </c>
      <c r="I26" s="5"/>
      <c r="J26" s="4">
        <f>SUM(J19:J25)</f>
        <v>0</v>
      </c>
      <c r="K26" s="5"/>
      <c r="L26" s="4">
        <f>SUM(L19:L25)</f>
        <v>0</v>
      </c>
      <c r="M26" s="5"/>
      <c r="N26" s="4">
        <f t="shared" ref="N26" si="70">SUM(N19:N25)</f>
        <v>0</v>
      </c>
      <c r="O26" s="5"/>
      <c r="P26" s="4">
        <f t="shared" ref="P26" si="71">SUM(P19:P25)</f>
        <v>0</v>
      </c>
      <c r="Q26" s="5"/>
      <c r="R26" s="4">
        <f t="shared" ref="R26" si="72">SUM(R19:R25)</f>
        <v>0</v>
      </c>
      <c r="S26" s="5"/>
      <c r="T26" s="4">
        <f t="shared" ref="T26" si="73">SUM(T19:T25)</f>
        <v>0</v>
      </c>
      <c r="U26" s="5"/>
      <c r="V26" s="4">
        <f t="shared" ref="V26" si="74">SUM(V19:V25)</f>
        <v>0</v>
      </c>
      <c r="W26" s="5"/>
      <c r="X26" s="4">
        <f t="shared" ref="X26" si="75">SUM(X19:X25)</f>
        <v>0</v>
      </c>
      <c r="Y26" s="5"/>
      <c r="Z26" s="4">
        <f t="shared" ref="Z26" si="76">SUM(Z19:Z25)</f>
        <v>0</v>
      </c>
      <c r="AA26" s="5"/>
      <c r="AB26" s="4">
        <f t="shared" ref="AB26" si="77">SUM(AB19:AB25)</f>
        <v>0</v>
      </c>
      <c r="AC26" s="5"/>
      <c r="AD26" s="4">
        <f t="shared" ref="AD26" si="78">SUM(AD19:AD25)</f>
        <v>0</v>
      </c>
      <c r="AE26" s="5"/>
      <c r="AF26" s="4">
        <f t="shared" ref="AF26" si="79">SUM(AF19:AF25)</f>
        <v>0</v>
      </c>
      <c r="AG26" s="5"/>
      <c r="AH26" s="4">
        <f t="shared" ref="AH26" si="80">SUM(AH19:AH25)</f>
        <v>0</v>
      </c>
      <c r="AI26" s="5"/>
      <c r="AJ26" s="4">
        <f t="shared" ref="AJ26" si="81">SUM(AJ19:AJ25)</f>
        <v>0</v>
      </c>
      <c r="AK26" s="5"/>
      <c r="AL26" s="4">
        <f t="shared" ref="AL26" si="82">SUM(AL19:AL25)</f>
        <v>0</v>
      </c>
      <c r="AM26" s="5"/>
      <c r="AN26" s="4">
        <f t="shared" ref="AN26" si="83">SUM(AN19:AN25)</f>
        <v>0</v>
      </c>
      <c r="AO26" s="5"/>
      <c r="AP26" s="4">
        <f t="shared" ref="AP26" si="84">SUM(AP19:AP25)</f>
        <v>0</v>
      </c>
      <c r="AQ26" s="5"/>
      <c r="AR26" s="4">
        <f t="shared" ref="AR26" si="85">SUM(AR19:AR25)</f>
        <v>0</v>
      </c>
      <c r="AS26" s="5"/>
      <c r="AT26" s="4">
        <f t="shared" ref="AT26" si="86">SUM(AT19:AT25)</f>
        <v>0</v>
      </c>
      <c r="AU26" s="5"/>
      <c r="AV26" s="4">
        <f t="shared" si="69"/>
        <v>0</v>
      </c>
      <c r="AW26" s="5"/>
    </row>
    <row r="27" spans="1:49" ht="15" customHeight="1">
      <c r="A27" s="17" t="str">
        <f>Januar!A27</f>
        <v>To. Antal Sager</v>
      </c>
      <c r="B27" s="5"/>
      <c r="C27" s="4">
        <f>SUM(C19:C25)</f>
        <v>0</v>
      </c>
      <c r="D27" s="5"/>
      <c r="E27" s="4">
        <f>SUM(E19:E25)</f>
        <v>0</v>
      </c>
      <c r="F27" s="5"/>
      <c r="G27" s="4">
        <f>SUM(G19:G25)</f>
        <v>0</v>
      </c>
      <c r="H27" s="5"/>
      <c r="I27" s="4">
        <f>SUM(I19:I25)</f>
        <v>0</v>
      </c>
      <c r="J27" s="5"/>
      <c r="K27" s="4">
        <f>SUM(K19:K25)</f>
        <v>0</v>
      </c>
      <c r="L27" s="5"/>
      <c r="M27" s="4">
        <f>SUM(M19:M25)</f>
        <v>0</v>
      </c>
      <c r="N27" s="5"/>
      <c r="O27" s="4">
        <f t="shared" ref="O27" si="87">SUM(O19:O25)</f>
        <v>0</v>
      </c>
      <c r="P27" s="5"/>
      <c r="Q27" s="4">
        <f t="shared" ref="Q27" si="88">SUM(Q19:Q25)</f>
        <v>0</v>
      </c>
      <c r="R27" s="5"/>
      <c r="S27" s="4">
        <f t="shared" ref="S27" si="89">SUM(S19:S25)</f>
        <v>0</v>
      </c>
      <c r="T27" s="5"/>
      <c r="U27" s="4">
        <f t="shared" ref="U27" si="90">SUM(U19:U25)</f>
        <v>0</v>
      </c>
      <c r="V27" s="5"/>
      <c r="W27" s="4">
        <f t="shared" ref="W27" si="91">SUM(W19:W25)</f>
        <v>0</v>
      </c>
      <c r="X27" s="5"/>
      <c r="Y27" s="4">
        <f t="shared" ref="Y27" si="92">SUM(Y19:Y25)</f>
        <v>0</v>
      </c>
      <c r="Z27" s="5"/>
      <c r="AA27" s="4">
        <f t="shared" ref="AA27" si="93">SUM(AA19:AA25)</f>
        <v>0</v>
      </c>
      <c r="AB27" s="5"/>
      <c r="AC27" s="4">
        <f t="shared" ref="AC27" si="94">SUM(AC19:AC25)</f>
        <v>0</v>
      </c>
      <c r="AD27" s="5"/>
      <c r="AE27" s="4">
        <f t="shared" ref="AE27" si="95">SUM(AE19:AE25)</f>
        <v>0</v>
      </c>
      <c r="AF27" s="5"/>
      <c r="AG27" s="4">
        <f t="shared" ref="AG27" si="96">SUM(AG19:AG25)</f>
        <v>0</v>
      </c>
      <c r="AH27" s="5"/>
      <c r="AI27" s="4">
        <f t="shared" ref="AI27" si="97">SUM(AI19:AI25)</f>
        <v>0</v>
      </c>
      <c r="AJ27" s="5"/>
      <c r="AK27" s="4">
        <f t="shared" ref="AK27" si="98">SUM(AK19:AK25)</f>
        <v>0</v>
      </c>
      <c r="AL27" s="5"/>
      <c r="AM27" s="4">
        <f t="shared" ref="AM27" si="99">SUM(AM19:AM25)</f>
        <v>0</v>
      </c>
      <c r="AN27" s="5"/>
      <c r="AO27" s="4">
        <f t="shared" ref="AO27" si="100">SUM(AO19:AO25)</f>
        <v>0</v>
      </c>
      <c r="AP27" s="5"/>
      <c r="AQ27" s="4">
        <f t="shared" ref="AQ27" si="101">SUM(AQ19:AQ25)</f>
        <v>0</v>
      </c>
      <c r="AR27" s="5"/>
      <c r="AS27" s="4">
        <f t="shared" ref="AS27" si="102">SUM(AS19:AS25)</f>
        <v>0</v>
      </c>
      <c r="AT27" s="5"/>
      <c r="AU27" s="4">
        <f t="shared" ref="AU27" si="103">SUM(AU19:AU25)</f>
        <v>0</v>
      </c>
      <c r="AV27" s="5"/>
      <c r="AW27" s="4">
        <f>SUM(C27,E27,G27,I27,K27,M27,O27,Q27,S27,U27,W27,Y27,AA27,AC27,AE27,AG27,AI27,AK27,AM27,AO27,AQ27,AS27,AU27)</f>
        <v>0</v>
      </c>
    </row>
    <row r="28" spans="1:49" ht="15" customHeight="1" thickBot="1"/>
    <row r="29" spans="1:49" ht="15" customHeight="1" thickBot="1">
      <c r="A29" s="11" t="str">
        <f>Januar!A29</f>
        <v>Opgave 4</v>
      </c>
    </row>
    <row r="30" spans="1:49" s="9" customFormat="1" ht="15" customHeight="1">
      <c r="A30" s="18" t="str">
        <f>Januar!A30</f>
        <v>Dato</v>
      </c>
      <c r="B30" s="29">
        <f>B2</f>
        <v>40603</v>
      </c>
      <c r="C30" s="28"/>
      <c r="D30" s="29">
        <f t="shared" ref="D30" si="104">D2</f>
        <v>40604</v>
      </c>
      <c r="E30" s="28"/>
      <c r="F30" s="29">
        <f t="shared" ref="F30" si="105">F2</f>
        <v>40605</v>
      </c>
      <c r="G30" s="28"/>
      <c r="H30" s="29">
        <f t="shared" ref="H30" si="106">H2</f>
        <v>40606</v>
      </c>
      <c r="I30" s="28"/>
      <c r="J30" s="29">
        <f t="shared" ref="J30" si="107">J2</f>
        <v>40609</v>
      </c>
      <c r="K30" s="28"/>
      <c r="L30" s="29">
        <f t="shared" ref="L30" si="108">L2</f>
        <v>40610</v>
      </c>
      <c r="M30" s="28"/>
      <c r="N30" s="29">
        <f t="shared" ref="N30" si="109">N2</f>
        <v>40611</v>
      </c>
      <c r="O30" s="28"/>
      <c r="P30" s="29">
        <f t="shared" ref="P30" si="110">P2</f>
        <v>40612</v>
      </c>
      <c r="Q30" s="28"/>
      <c r="R30" s="29">
        <f t="shared" ref="R30" si="111">R2</f>
        <v>40613</v>
      </c>
      <c r="S30" s="28"/>
      <c r="T30" s="29">
        <f t="shared" ref="T30" si="112">T2</f>
        <v>40616</v>
      </c>
      <c r="U30" s="28"/>
      <c r="V30" s="29">
        <f t="shared" ref="V30" si="113">V2</f>
        <v>40617</v>
      </c>
      <c r="W30" s="28"/>
      <c r="X30" s="29">
        <f t="shared" ref="X30" si="114">X2</f>
        <v>40618</v>
      </c>
      <c r="Y30" s="28"/>
      <c r="Z30" s="29">
        <f t="shared" ref="Z30" si="115">Z2</f>
        <v>40619</v>
      </c>
      <c r="AA30" s="28"/>
      <c r="AB30" s="29">
        <f t="shared" ref="AB30" si="116">AB2</f>
        <v>40620</v>
      </c>
      <c r="AC30" s="28"/>
      <c r="AD30" s="29">
        <f t="shared" ref="AD30" si="117">AD2</f>
        <v>40623</v>
      </c>
      <c r="AE30" s="28"/>
      <c r="AF30" s="29">
        <f t="shared" ref="AF30" si="118">AF2</f>
        <v>40624</v>
      </c>
      <c r="AG30" s="28"/>
      <c r="AH30" s="29">
        <f t="shared" ref="AH30" si="119">AH2</f>
        <v>40625</v>
      </c>
      <c r="AI30" s="28"/>
      <c r="AJ30" s="29">
        <f t="shared" ref="AJ30" si="120">AJ2</f>
        <v>40626</v>
      </c>
      <c r="AK30" s="28"/>
      <c r="AL30" s="29">
        <f t="shared" ref="AL30" si="121">AL2</f>
        <v>40627</v>
      </c>
      <c r="AM30" s="28"/>
      <c r="AN30" s="29">
        <f t="shared" ref="AN30" si="122">AN2</f>
        <v>40630</v>
      </c>
      <c r="AO30" s="28"/>
      <c r="AP30" s="29">
        <f t="shared" ref="AP30" si="123">AP2</f>
        <v>40631</v>
      </c>
      <c r="AQ30" s="28"/>
      <c r="AR30" s="29">
        <f t="shared" ref="AR30" si="124">AR2</f>
        <v>40632</v>
      </c>
      <c r="AS30" s="28"/>
      <c r="AT30" s="29">
        <f t="shared" ref="AT30:AV30" si="125">AT2</f>
        <v>40633</v>
      </c>
      <c r="AU30" s="28"/>
      <c r="AV30" s="30" t="str">
        <f t="shared" si="125"/>
        <v>Samlet for December</v>
      </c>
      <c r="AW30" s="31"/>
    </row>
    <row r="31" spans="1:49" ht="15" customHeight="1">
      <c r="A31" s="5"/>
      <c r="B31" s="3" t="s">
        <v>4</v>
      </c>
      <c r="C31" s="4" t="s">
        <v>5</v>
      </c>
      <c r="D31" s="3" t="s">
        <v>4</v>
      </c>
      <c r="E31" s="4" t="s">
        <v>5</v>
      </c>
      <c r="F31" s="3" t="s">
        <v>4</v>
      </c>
      <c r="G31" s="4" t="s">
        <v>5</v>
      </c>
      <c r="H31" s="3" t="s">
        <v>4</v>
      </c>
      <c r="I31" s="4" t="s">
        <v>5</v>
      </c>
      <c r="J31" s="3" t="s">
        <v>4</v>
      </c>
      <c r="K31" s="4" t="s">
        <v>5</v>
      </c>
      <c r="L31" s="3" t="s">
        <v>4</v>
      </c>
      <c r="M31" s="4" t="s">
        <v>5</v>
      </c>
      <c r="N31" s="3" t="s">
        <v>4</v>
      </c>
      <c r="O31" s="4" t="s">
        <v>5</v>
      </c>
      <c r="P31" s="3" t="s">
        <v>4</v>
      </c>
      <c r="Q31" s="4" t="s">
        <v>5</v>
      </c>
      <c r="R31" s="3" t="s">
        <v>4</v>
      </c>
      <c r="S31" s="4" t="s">
        <v>5</v>
      </c>
      <c r="T31" s="3" t="s">
        <v>4</v>
      </c>
      <c r="U31" s="4" t="s">
        <v>5</v>
      </c>
      <c r="V31" s="3" t="s">
        <v>4</v>
      </c>
      <c r="W31" s="4" t="s">
        <v>5</v>
      </c>
      <c r="X31" s="3" t="s">
        <v>4</v>
      </c>
      <c r="Y31" s="4" t="s">
        <v>5</v>
      </c>
      <c r="Z31" s="3" t="s">
        <v>4</v>
      </c>
      <c r="AA31" s="4" t="s">
        <v>5</v>
      </c>
      <c r="AB31" s="3" t="s">
        <v>4</v>
      </c>
      <c r="AC31" s="4" t="s">
        <v>5</v>
      </c>
      <c r="AD31" s="3" t="s">
        <v>4</v>
      </c>
      <c r="AE31" s="4" t="s">
        <v>5</v>
      </c>
      <c r="AF31" s="3" t="s">
        <v>4</v>
      </c>
      <c r="AG31" s="4" t="s">
        <v>5</v>
      </c>
      <c r="AH31" s="3" t="s">
        <v>4</v>
      </c>
      <c r="AI31" s="4" t="s">
        <v>5</v>
      </c>
      <c r="AJ31" s="3" t="s">
        <v>4</v>
      </c>
      <c r="AK31" s="4" t="s">
        <v>5</v>
      </c>
      <c r="AL31" s="3" t="s">
        <v>4</v>
      </c>
      <c r="AM31" s="4" t="s">
        <v>5</v>
      </c>
      <c r="AN31" s="3" t="s">
        <v>4</v>
      </c>
      <c r="AO31" s="4" t="s">
        <v>5</v>
      </c>
      <c r="AP31" s="3" t="s">
        <v>4</v>
      </c>
      <c r="AQ31" s="4" t="s">
        <v>5</v>
      </c>
      <c r="AR31" s="3" t="s">
        <v>4</v>
      </c>
      <c r="AS31" s="4" t="s">
        <v>5</v>
      </c>
      <c r="AT31" s="3" t="s">
        <v>4</v>
      </c>
      <c r="AU31" s="4" t="s">
        <v>5</v>
      </c>
      <c r="AV31" s="3" t="s">
        <v>4</v>
      </c>
      <c r="AW31" s="4" t="s">
        <v>5</v>
      </c>
    </row>
    <row r="32" spans="1:49" ht="15" customHeight="1">
      <c r="A32" s="17" t="str">
        <f>Januar!A32</f>
        <v>Medarbejder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" customHeight="1">
      <c r="A33" s="17" t="str">
        <f>Januar!A33</f>
        <v>M1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f t="shared" ref="AV33:AW36" si="126">SUM(B33,D33,F33,H33,J33,L33,N33,P33,R33,T33,V33,X33,Z33,AB33,AD33,AF33,AH33,AJ33,AL33,AN33,AP33,AR33,AT33)</f>
        <v>0</v>
      </c>
      <c r="AW33" s="4">
        <f t="shared" si="126"/>
        <v>0</v>
      </c>
    </row>
    <row r="34" spans="1:49" ht="15" customHeight="1">
      <c r="A34" s="17" t="str">
        <f>Januar!A34</f>
        <v>M2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f t="shared" si="126"/>
        <v>0</v>
      </c>
      <c r="AW34" s="4">
        <f t="shared" si="126"/>
        <v>0</v>
      </c>
    </row>
    <row r="35" spans="1:49" ht="15" customHeight="1">
      <c r="A35" s="17" t="str">
        <f>Januar!A35</f>
        <v>M3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>
        <f t="shared" si="126"/>
        <v>0</v>
      </c>
      <c r="AW35" s="4">
        <f t="shared" si="126"/>
        <v>0</v>
      </c>
    </row>
    <row r="36" spans="1:49" ht="15" customHeight="1">
      <c r="A36" s="17" t="str">
        <f>Januar!A36</f>
        <v>Tot. Antal sider</v>
      </c>
      <c r="B36" s="4">
        <f>SUM(B33:B35)</f>
        <v>0</v>
      </c>
      <c r="C36" s="5"/>
      <c r="D36" s="4">
        <f>SUM(D33:D35)</f>
        <v>0</v>
      </c>
      <c r="E36" s="5"/>
      <c r="F36" s="4">
        <f>SUM(F33:F35)</f>
        <v>0</v>
      </c>
      <c r="G36" s="5"/>
      <c r="H36" s="4">
        <f>SUM(H33:H35)</f>
        <v>0</v>
      </c>
      <c r="I36" s="5"/>
      <c r="J36" s="4">
        <f>SUM(J33:J35)</f>
        <v>0</v>
      </c>
      <c r="K36" s="5"/>
      <c r="L36" s="4">
        <f>SUM(L33:L35)</f>
        <v>0</v>
      </c>
      <c r="M36" s="5"/>
      <c r="N36" s="4">
        <f t="shared" ref="N36" si="127">SUM(N33:N35)</f>
        <v>0</v>
      </c>
      <c r="O36" s="5"/>
      <c r="P36" s="4">
        <f t="shared" ref="P36" si="128">SUM(P33:P35)</f>
        <v>0</v>
      </c>
      <c r="Q36" s="5"/>
      <c r="R36" s="4">
        <f t="shared" ref="R36" si="129">SUM(R33:R35)</f>
        <v>0</v>
      </c>
      <c r="S36" s="5"/>
      <c r="T36" s="4">
        <f t="shared" ref="T36" si="130">SUM(T33:T35)</f>
        <v>0</v>
      </c>
      <c r="U36" s="5"/>
      <c r="V36" s="4">
        <f t="shared" ref="V36" si="131">SUM(V33:V35)</f>
        <v>0</v>
      </c>
      <c r="W36" s="5"/>
      <c r="X36" s="4">
        <f t="shared" ref="X36" si="132">SUM(X33:X35)</f>
        <v>0</v>
      </c>
      <c r="Y36" s="5"/>
      <c r="Z36" s="4">
        <f t="shared" ref="Z36" si="133">SUM(Z33:Z35)</f>
        <v>0</v>
      </c>
      <c r="AA36" s="5"/>
      <c r="AB36" s="4">
        <f t="shared" ref="AB36" si="134">SUM(AB33:AB35)</f>
        <v>0</v>
      </c>
      <c r="AC36" s="5"/>
      <c r="AD36" s="4">
        <f t="shared" ref="AD36" si="135">SUM(AD33:AD35)</f>
        <v>0</v>
      </c>
      <c r="AE36" s="5"/>
      <c r="AF36" s="4">
        <f t="shared" ref="AF36" si="136">SUM(AF33:AF35)</f>
        <v>0</v>
      </c>
      <c r="AG36" s="5"/>
      <c r="AH36" s="4">
        <f t="shared" ref="AH36" si="137">SUM(AH33:AH35)</f>
        <v>0</v>
      </c>
      <c r="AI36" s="5"/>
      <c r="AJ36" s="4">
        <f t="shared" ref="AJ36" si="138">SUM(AJ33:AJ35)</f>
        <v>0</v>
      </c>
      <c r="AK36" s="5"/>
      <c r="AL36" s="4">
        <f t="shared" ref="AL36" si="139">SUM(AL33:AL35)</f>
        <v>0</v>
      </c>
      <c r="AM36" s="5"/>
      <c r="AN36" s="4">
        <f t="shared" ref="AN36" si="140">SUM(AN33:AN35)</f>
        <v>0</v>
      </c>
      <c r="AO36" s="5"/>
      <c r="AP36" s="4">
        <f t="shared" ref="AP36" si="141">SUM(AP33:AP35)</f>
        <v>0</v>
      </c>
      <c r="AQ36" s="5"/>
      <c r="AR36" s="4">
        <f t="shared" ref="AR36" si="142">SUM(AR33:AR35)</f>
        <v>0</v>
      </c>
      <c r="AS36" s="5"/>
      <c r="AT36" s="4">
        <f t="shared" ref="AT36" si="143">SUM(AT33:AT35)</f>
        <v>0</v>
      </c>
      <c r="AU36" s="5"/>
      <c r="AV36" s="4">
        <f t="shared" si="126"/>
        <v>0</v>
      </c>
      <c r="AW36" s="5"/>
    </row>
    <row r="37" spans="1:49" ht="15" customHeight="1">
      <c r="A37" s="17" t="str">
        <f>Januar!A37</f>
        <v>Tot. Antal sager</v>
      </c>
      <c r="B37" s="5"/>
      <c r="C37" s="4">
        <f>SUM(C33:C35)</f>
        <v>0</v>
      </c>
      <c r="D37" s="5"/>
      <c r="E37" s="4">
        <f>SUM(E33:E35)</f>
        <v>0</v>
      </c>
      <c r="F37" s="5"/>
      <c r="G37" s="4">
        <f>SUM(G33:G35)</f>
        <v>0</v>
      </c>
      <c r="H37" s="5"/>
      <c r="I37" s="4">
        <f>SUM(I33:I35)</f>
        <v>0</v>
      </c>
      <c r="J37" s="5"/>
      <c r="K37" s="4">
        <f>SUM(K33:K35)</f>
        <v>0</v>
      </c>
      <c r="L37" s="5"/>
      <c r="M37" s="4">
        <f>SUM(M33:M35)</f>
        <v>0</v>
      </c>
      <c r="N37" s="5"/>
      <c r="O37" s="4">
        <f t="shared" ref="O37" si="144">SUM(O33:O35)</f>
        <v>0</v>
      </c>
      <c r="P37" s="5"/>
      <c r="Q37" s="4">
        <f t="shared" ref="Q37" si="145">SUM(Q33:Q35)</f>
        <v>0</v>
      </c>
      <c r="R37" s="5"/>
      <c r="S37" s="4">
        <f t="shared" ref="S37" si="146">SUM(S33:S35)</f>
        <v>0</v>
      </c>
      <c r="T37" s="5"/>
      <c r="U37" s="4">
        <f t="shared" ref="U37" si="147">SUM(U33:U35)</f>
        <v>0</v>
      </c>
      <c r="V37" s="5"/>
      <c r="W37" s="4">
        <f t="shared" ref="W37" si="148">SUM(W33:W35)</f>
        <v>0</v>
      </c>
      <c r="X37" s="5"/>
      <c r="Y37" s="4">
        <f t="shared" ref="Y37" si="149">SUM(Y33:Y35)</f>
        <v>0</v>
      </c>
      <c r="Z37" s="5"/>
      <c r="AA37" s="4">
        <f t="shared" ref="AA37" si="150">SUM(AA33:AA35)</f>
        <v>0</v>
      </c>
      <c r="AB37" s="5"/>
      <c r="AC37" s="4">
        <f t="shared" ref="AC37" si="151">SUM(AC33:AC35)</f>
        <v>0</v>
      </c>
      <c r="AD37" s="5"/>
      <c r="AE37" s="4">
        <f t="shared" ref="AE37" si="152">SUM(AE33:AE35)</f>
        <v>0</v>
      </c>
      <c r="AF37" s="5"/>
      <c r="AG37" s="4">
        <f t="shared" ref="AG37" si="153">SUM(AG33:AG35)</f>
        <v>0</v>
      </c>
      <c r="AH37" s="5"/>
      <c r="AI37" s="4">
        <f t="shared" ref="AI37" si="154">SUM(AI33:AI35)</f>
        <v>0</v>
      </c>
      <c r="AJ37" s="5"/>
      <c r="AK37" s="4">
        <f t="shared" ref="AK37" si="155">SUM(AK33:AK35)</f>
        <v>0</v>
      </c>
      <c r="AL37" s="5"/>
      <c r="AM37" s="4">
        <f t="shared" ref="AM37" si="156">SUM(AM33:AM35)</f>
        <v>0</v>
      </c>
      <c r="AN37" s="5"/>
      <c r="AO37" s="4">
        <f t="shared" ref="AO37" si="157">SUM(AO33:AO35)</f>
        <v>0</v>
      </c>
      <c r="AP37" s="5"/>
      <c r="AQ37" s="4">
        <f t="shared" ref="AQ37" si="158">SUM(AQ33:AQ35)</f>
        <v>0</v>
      </c>
      <c r="AR37" s="5"/>
      <c r="AS37" s="4">
        <f t="shared" ref="AS37" si="159">SUM(AS33:AS35)</f>
        <v>0</v>
      </c>
      <c r="AT37" s="5"/>
      <c r="AU37" s="4">
        <f t="shared" ref="AU37" si="160">SUM(AU33:AU35)</f>
        <v>0</v>
      </c>
      <c r="AV37" s="5"/>
      <c r="AW37" s="4">
        <f>SUM(C37,E37,G37,I37,K37,M37,O37,Q37,S37,U37,W37,Y37,AA37,AC37,AE37,AG37,AI37,AK37,AM37,AO37,AQ37,AS37,AU37)</f>
        <v>0</v>
      </c>
    </row>
    <row r="38" spans="1:49" ht="15" customHeight="1" thickBot="1"/>
    <row r="39" spans="1:49" ht="15" customHeight="1" thickBot="1">
      <c r="A39" s="11" t="str">
        <f>Januar!A39</f>
        <v>Opgave 1 - 4</v>
      </c>
      <c r="B39" s="1"/>
      <c r="C39" s="1"/>
      <c r="J39" s="1"/>
      <c r="K39" s="1"/>
    </row>
    <row r="40" spans="1:49" s="9" customFormat="1" ht="15" customHeight="1">
      <c r="A40" s="18" t="str">
        <f>Januar!A40</f>
        <v>Dato</v>
      </c>
      <c r="B40" s="29">
        <f>B2</f>
        <v>40603</v>
      </c>
      <c r="C40" s="28"/>
      <c r="D40" s="29">
        <f t="shared" ref="D40" si="161">D2</f>
        <v>40604</v>
      </c>
      <c r="E40" s="28"/>
      <c r="F40" s="29">
        <f t="shared" ref="F40" si="162">F2</f>
        <v>40605</v>
      </c>
      <c r="G40" s="28"/>
      <c r="H40" s="29">
        <f t="shared" ref="H40" si="163">H2</f>
        <v>40606</v>
      </c>
      <c r="I40" s="28"/>
      <c r="J40" s="29">
        <f t="shared" ref="J40" si="164">J2</f>
        <v>40609</v>
      </c>
      <c r="K40" s="28"/>
      <c r="L40" s="29">
        <f t="shared" ref="L40" si="165">L2</f>
        <v>40610</v>
      </c>
      <c r="M40" s="28"/>
      <c r="N40" s="29">
        <f t="shared" ref="N40" si="166">N2</f>
        <v>40611</v>
      </c>
      <c r="O40" s="28"/>
      <c r="P40" s="29">
        <f t="shared" ref="P40" si="167">P2</f>
        <v>40612</v>
      </c>
      <c r="Q40" s="28"/>
      <c r="R40" s="29">
        <f t="shared" ref="R40" si="168">R2</f>
        <v>40613</v>
      </c>
      <c r="S40" s="28"/>
      <c r="T40" s="29">
        <f t="shared" ref="T40" si="169">T2</f>
        <v>40616</v>
      </c>
      <c r="U40" s="28"/>
      <c r="V40" s="29">
        <f t="shared" ref="V40" si="170">V2</f>
        <v>40617</v>
      </c>
      <c r="W40" s="28"/>
      <c r="X40" s="29">
        <f t="shared" ref="X40" si="171">X2</f>
        <v>40618</v>
      </c>
      <c r="Y40" s="28"/>
      <c r="Z40" s="29">
        <f t="shared" ref="Z40" si="172">Z2</f>
        <v>40619</v>
      </c>
      <c r="AA40" s="28"/>
      <c r="AB40" s="29">
        <f t="shared" ref="AB40" si="173">AB2</f>
        <v>40620</v>
      </c>
      <c r="AC40" s="28"/>
      <c r="AD40" s="29">
        <f t="shared" ref="AD40" si="174">AD2</f>
        <v>40623</v>
      </c>
      <c r="AE40" s="28"/>
      <c r="AF40" s="29">
        <f t="shared" ref="AF40" si="175">AF2</f>
        <v>40624</v>
      </c>
      <c r="AG40" s="28"/>
      <c r="AH40" s="29">
        <f t="shared" ref="AH40" si="176">AH2</f>
        <v>40625</v>
      </c>
      <c r="AI40" s="28"/>
      <c r="AJ40" s="29">
        <f t="shared" ref="AJ40" si="177">AJ2</f>
        <v>40626</v>
      </c>
      <c r="AK40" s="28"/>
      <c r="AL40" s="29">
        <f t="shared" ref="AL40" si="178">AL2</f>
        <v>40627</v>
      </c>
      <c r="AM40" s="28"/>
      <c r="AN40" s="29">
        <f t="shared" ref="AN40" si="179">AN2</f>
        <v>40630</v>
      </c>
      <c r="AO40" s="28"/>
      <c r="AP40" s="29">
        <f t="shared" ref="AP40" si="180">AP2</f>
        <v>40631</v>
      </c>
      <c r="AQ40" s="28"/>
      <c r="AR40" s="29">
        <f t="shared" ref="AR40" si="181">AR2</f>
        <v>40632</v>
      </c>
      <c r="AS40" s="28"/>
      <c r="AT40" s="29">
        <f t="shared" ref="AT40:AV40" si="182">AT2</f>
        <v>40633</v>
      </c>
      <c r="AU40" s="28"/>
      <c r="AV40" s="30" t="str">
        <f t="shared" si="182"/>
        <v>Samlet for December</v>
      </c>
      <c r="AW40" s="31"/>
    </row>
    <row r="41" spans="1:49" ht="15" customHeight="1">
      <c r="A41" s="5"/>
      <c r="B41" s="3" t="s">
        <v>4</v>
      </c>
      <c r="C41" s="4" t="s">
        <v>5</v>
      </c>
      <c r="D41" s="3" t="s">
        <v>4</v>
      </c>
      <c r="E41" s="4" t="s">
        <v>5</v>
      </c>
      <c r="F41" s="3" t="s">
        <v>4</v>
      </c>
      <c r="G41" s="4" t="s">
        <v>5</v>
      </c>
      <c r="H41" s="3" t="s">
        <v>4</v>
      </c>
      <c r="I41" s="4" t="s">
        <v>5</v>
      </c>
      <c r="J41" s="3" t="s">
        <v>4</v>
      </c>
      <c r="K41" s="4" t="s">
        <v>5</v>
      </c>
      <c r="L41" s="3" t="s">
        <v>4</v>
      </c>
      <c r="M41" s="4" t="s">
        <v>5</v>
      </c>
      <c r="N41" s="3" t="s">
        <v>4</v>
      </c>
      <c r="O41" s="4" t="s">
        <v>5</v>
      </c>
      <c r="P41" s="3" t="s">
        <v>4</v>
      </c>
      <c r="Q41" s="4" t="s">
        <v>5</v>
      </c>
      <c r="R41" s="3" t="s">
        <v>4</v>
      </c>
      <c r="S41" s="4" t="s">
        <v>5</v>
      </c>
      <c r="T41" s="3" t="s">
        <v>4</v>
      </c>
      <c r="U41" s="4" t="s">
        <v>5</v>
      </c>
      <c r="V41" s="3" t="s">
        <v>4</v>
      </c>
      <c r="W41" s="4" t="s">
        <v>5</v>
      </c>
      <c r="X41" s="3" t="s">
        <v>4</v>
      </c>
      <c r="Y41" s="4" t="s">
        <v>5</v>
      </c>
      <c r="Z41" s="3" t="s">
        <v>4</v>
      </c>
      <c r="AA41" s="4" t="s">
        <v>5</v>
      </c>
      <c r="AB41" s="3" t="s">
        <v>4</v>
      </c>
      <c r="AC41" s="4" t="s">
        <v>5</v>
      </c>
      <c r="AD41" s="3" t="s">
        <v>4</v>
      </c>
      <c r="AE41" s="4" t="s">
        <v>5</v>
      </c>
      <c r="AF41" s="3" t="s">
        <v>4</v>
      </c>
      <c r="AG41" s="4" t="s">
        <v>5</v>
      </c>
      <c r="AH41" s="3" t="s">
        <v>4</v>
      </c>
      <c r="AI41" s="4" t="s">
        <v>5</v>
      </c>
      <c r="AJ41" s="3" t="s">
        <v>4</v>
      </c>
      <c r="AK41" s="4" t="s">
        <v>5</v>
      </c>
      <c r="AL41" s="3" t="s">
        <v>4</v>
      </c>
      <c r="AM41" s="4" t="s">
        <v>5</v>
      </c>
      <c r="AN41" s="3" t="s">
        <v>4</v>
      </c>
      <c r="AO41" s="4" t="s">
        <v>5</v>
      </c>
      <c r="AP41" s="3" t="s">
        <v>4</v>
      </c>
      <c r="AQ41" s="4" t="s">
        <v>5</v>
      </c>
      <c r="AR41" s="3" t="s">
        <v>4</v>
      </c>
      <c r="AS41" s="4" t="s">
        <v>5</v>
      </c>
      <c r="AT41" s="3" t="s">
        <v>4</v>
      </c>
      <c r="AU41" s="4" t="s">
        <v>5</v>
      </c>
      <c r="AV41" s="3" t="s">
        <v>4</v>
      </c>
      <c r="AW41" s="4" t="s">
        <v>5</v>
      </c>
    </row>
    <row r="42" spans="1:49" ht="15" customHeight="1">
      <c r="A42" s="17" t="str">
        <f>Januar!A42</f>
        <v>Tot. Antal Sider</v>
      </c>
      <c r="B42" s="4">
        <f t="shared" ref="B42" si="183">B12+B26+B36</f>
        <v>0</v>
      </c>
      <c r="C42" s="5"/>
      <c r="D42" s="4">
        <f t="shared" ref="D42" si="184">D12+D26+D36</f>
        <v>0</v>
      </c>
      <c r="E42" s="5"/>
      <c r="F42" s="4">
        <f t="shared" ref="F42" si="185">F12+F26+F36</f>
        <v>0</v>
      </c>
      <c r="G42" s="5"/>
      <c r="H42" s="4">
        <f t="shared" ref="H42" si="186">H12+H26+H36</f>
        <v>0</v>
      </c>
      <c r="I42" s="5"/>
      <c r="J42" s="4">
        <f t="shared" ref="J42" si="187">J12+J26+J36</f>
        <v>0</v>
      </c>
      <c r="K42" s="5"/>
      <c r="L42" s="4">
        <f t="shared" ref="L42:AT42" si="188">L12+L26+L36</f>
        <v>0</v>
      </c>
      <c r="M42" s="5"/>
      <c r="N42" s="4">
        <f t="shared" si="188"/>
        <v>0</v>
      </c>
      <c r="O42" s="5"/>
      <c r="P42" s="4">
        <f t="shared" si="188"/>
        <v>0</v>
      </c>
      <c r="Q42" s="5"/>
      <c r="R42" s="4">
        <f t="shared" si="188"/>
        <v>0</v>
      </c>
      <c r="S42" s="5"/>
      <c r="T42" s="4">
        <f t="shared" si="188"/>
        <v>0</v>
      </c>
      <c r="U42" s="5"/>
      <c r="V42" s="4">
        <f t="shared" si="188"/>
        <v>0</v>
      </c>
      <c r="W42" s="5"/>
      <c r="X42" s="4">
        <f t="shared" si="188"/>
        <v>0</v>
      </c>
      <c r="Y42" s="5"/>
      <c r="Z42" s="4">
        <f t="shared" si="188"/>
        <v>0</v>
      </c>
      <c r="AA42" s="5"/>
      <c r="AB42" s="4">
        <f t="shared" si="188"/>
        <v>0</v>
      </c>
      <c r="AC42" s="5"/>
      <c r="AD42" s="4">
        <f t="shared" si="188"/>
        <v>0</v>
      </c>
      <c r="AE42" s="5"/>
      <c r="AF42" s="4">
        <f t="shared" si="188"/>
        <v>0</v>
      </c>
      <c r="AG42" s="5"/>
      <c r="AH42" s="4">
        <f t="shared" si="188"/>
        <v>0</v>
      </c>
      <c r="AI42" s="5"/>
      <c r="AJ42" s="4">
        <f t="shared" si="188"/>
        <v>0</v>
      </c>
      <c r="AK42" s="5"/>
      <c r="AL42" s="4">
        <f t="shared" si="188"/>
        <v>0</v>
      </c>
      <c r="AM42" s="5"/>
      <c r="AN42" s="4">
        <f t="shared" si="188"/>
        <v>0</v>
      </c>
      <c r="AO42" s="5"/>
      <c r="AP42" s="4">
        <f t="shared" si="188"/>
        <v>0</v>
      </c>
      <c r="AQ42" s="5"/>
      <c r="AR42" s="4">
        <f t="shared" si="188"/>
        <v>0</v>
      </c>
      <c r="AS42" s="5"/>
      <c r="AT42" s="4">
        <f t="shared" si="188"/>
        <v>0</v>
      </c>
      <c r="AU42" s="5"/>
      <c r="AV42" s="4">
        <f>SUM(B42,D42,F42,H42,J42,L42,N42,P42,R42,T42,V42,X42,Z42,AB42,AD42,AF42,AH42,AJ42,AL42,AN42,AP42,AR42,AT42)</f>
        <v>0</v>
      </c>
      <c r="AW42" s="5"/>
    </row>
    <row r="43" spans="1:49" ht="15" customHeight="1">
      <c r="A43" s="17" t="str">
        <f>Januar!A43</f>
        <v>To. Antal Sager</v>
      </c>
      <c r="B43" s="5"/>
      <c r="C43" s="4">
        <f t="shared" ref="C43:E43" si="189">C13+C27+C37</f>
        <v>0</v>
      </c>
      <c r="D43" s="5"/>
      <c r="E43" s="4">
        <f t="shared" si="189"/>
        <v>0</v>
      </c>
      <c r="F43" s="5"/>
      <c r="G43" s="4">
        <f t="shared" ref="G43" si="190">G13+G27+G37</f>
        <v>0</v>
      </c>
      <c r="H43" s="5"/>
      <c r="I43" s="4">
        <f t="shared" ref="I43" si="191">I13+I27+I37</f>
        <v>0</v>
      </c>
      <c r="J43" s="5"/>
      <c r="K43" s="4">
        <f t="shared" ref="K43" si="192">K13+K27+K37</f>
        <v>0</v>
      </c>
      <c r="L43" s="5"/>
      <c r="M43" s="4">
        <f t="shared" ref="M43:AU43" si="193">M13+M27+M37</f>
        <v>0</v>
      </c>
      <c r="N43" s="5"/>
      <c r="O43" s="4">
        <f t="shared" si="193"/>
        <v>0</v>
      </c>
      <c r="P43" s="5"/>
      <c r="Q43" s="4">
        <f t="shared" si="193"/>
        <v>0</v>
      </c>
      <c r="R43" s="5"/>
      <c r="S43" s="4">
        <f t="shared" si="193"/>
        <v>0</v>
      </c>
      <c r="T43" s="5"/>
      <c r="U43" s="4">
        <f t="shared" si="193"/>
        <v>0</v>
      </c>
      <c r="V43" s="5"/>
      <c r="W43" s="4">
        <f t="shared" si="193"/>
        <v>0</v>
      </c>
      <c r="X43" s="5"/>
      <c r="Y43" s="4">
        <f t="shared" si="193"/>
        <v>0</v>
      </c>
      <c r="Z43" s="5"/>
      <c r="AA43" s="4">
        <f t="shared" si="193"/>
        <v>0</v>
      </c>
      <c r="AB43" s="5"/>
      <c r="AC43" s="4">
        <f t="shared" si="193"/>
        <v>0</v>
      </c>
      <c r="AD43" s="5"/>
      <c r="AE43" s="4">
        <f t="shared" si="193"/>
        <v>0</v>
      </c>
      <c r="AF43" s="5"/>
      <c r="AG43" s="4">
        <f t="shared" si="193"/>
        <v>0</v>
      </c>
      <c r="AH43" s="5"/>
      <c r="AI43" s="4">
        <f t="shared" si="193"/>
        <v>0</v>
      </c>
      <c r="AJ43" s="5"/>
      <c r="AK43" s="4">
        <f t="shared" si="193"/>
        <v>0</v>
      </c>
      <c r="AL43" s="5"/>
      <c r="AM43" s="4">
        <f t="shared" si="193"/>
        <v>0</v>
      </c>
      <c r="AN43" s="5"/>
      <c r="AO43" s="4">
        <f t="shared" si="193"/>
        <v>0</v>
      </c>
      <c r="AP43" s="5"/>
      <c r="AQ43" s="4">
        <f t="shared" si="193"/>
        <v>0</v>
      </c>
      <c r="AR43" s="5"/>
      <c r="AS43" s="4">
        <f t="shared" si="193"/>
        <v>0</v>
      </c>
      <c r="AT43" s="5"/>
      <c r="AU43" s="4">
        <f t="shared" si="193"/>
        <v>0</v>
      </c>
      <c r="AV43" s="5"/>
      <c r="AW43" s="4">
        <f>SUM(C43,E43,G43,I43,K43,M43,O43,Q43,S43,U43,W43,Y43,AA43,AC43,AE43,AG43,AI43,AK43,AM43,AO43,AQ43,AS43,AU43)</f>
        <v>0</v>
      </c>
    </row>
  </sheetData>
  <mergeCells count="96">
    <mergeCell ref="AV40:AW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X40:Y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AV30:AW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X30:Y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AV16:AW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Marts</vt:lpstr>
      <vt:lpstr>April</vt:lpstr>
      <vt:lpstr>Maj</vt:lpstr>
      <vt:lpstr>Juni</vt:lpstr>
      <vt:lpstr>Juli</vt:lpstr>
      <vt:lpstr>August</vt:lpstr>
      <vt:lpstr>September</vt:lpstr>
      <vt:lpstr>Oktober</vt:lpstr>
      <vt:lpstr>November</vt:lpstr>
      <vt:lpstr>December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Specialisterne</dc:creator>
  <cp:lastModifiedBy>Nimras</cp:lastModifiedBy>
  <dcterms:created xsi:type="dcterms:W3CDTF">2011-03-09T13:32:10Z</dcterms:created>
  <dcterms:modified xsi:type="dcterms:W3CDTF">2011-03-17T12:28:46Z</dcterms:modified>
</cp:coreProperties>
</file>